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TILISATEUR\Desktop\CONGES PAYES\"/>
    </mc:Choice>
  </mc:AlternateContent>
  <xr:revisionPtr revIDLastSave="0" documentId="13_ncr:1_{00950339-52F2-4E33-B4B1-762F34D7D5C6}" xr6:coauthVersionLast="36" xr6:coauthVersionMax="36" xr10:uidLastSave="{00000000-0000-0000-0000-000000000000}"/>
  <bookViews>
    <workbookView xWindow="0" yWindow="0" windowWidth="19695" windowHeight="5145" xr2:uid="{00000000-000D-0000-FFFF-FFFF00000000}"/>
  </bookViews>
  <sheets>
    <sheet name="CP 46sem ou - et régul" sheetId="2" r:id="rId1"/>
    <sheet name="régul CP 52 sem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7" i="2" l="1"/>
  <c r="H67" i="2" l="1"/>
  <c r="E66" i="2"/>
  <c r="C43" i="2" l="1"/>
  <c r="F10" i="2" l="1"/>
  <c r="I46" i="2" l="1"/>
  <c r="D11" i="3" l="1"/>
  <c r="G5" i="3" l="1"/>
  <c r="F5" i="3" s="1"/>
  <c r="E32" i="2"/>
  <c r="I31" i="2"/>
  <c r="D8" i="3"/>
  <c r="I3" i="3" s="1"/>
  <c r="H5" i="3" l="1"/>
  <c r="D5" i="3"/>
  <c r="C17" i="3"/>
  <c r="D7" i="3"/>
  <c r="F6" i="3" l="1"/>
  <c r="D12" i="3"/>
  <c r="F9" i="3"/>
  <c r="C16" i="3"/>
  <c r="C18" i="3" s="1"/>
  <c r="C54" i="2"/>
  <c r="D36" i="2" l="1"/>
  <c r="D37" i="2"/>
  <c r="D41" i="2"/>
  <c r="D39" i="2"/>
  <c r="D42" i="2"/>
  <c r="F7" i="3"/>
  <c r="F8" i="3" s="1"/>
  <c r="D38" i="2"/>
  <c r="D40" i="2"/>
  <c r="C8" i="2"/>
  <c r="D6" i="2" s="1"/>
  <c r="F6" i="2" s="1"/>
  <c r="E37" i="2" l="1"/>
  <c r="E36" i="2"/>
  <c r="H6" i="2"/>
  <c r="F7" i="2" s="1"/>
  <c r="F9" i="2"/>
  <c r="C25" i="2" l="1"/>
  <c r="F11" i="2"/>
  <c r="F14" i="2" s="1"/>
  <c r="C48" i="2" s="1"/>
  <c r="G48" i="2" s="1"/>
  <c r="E35" i="2"/>
  <c r="F32" i="2" l="1"/>
  <c r="F35" i="2"/>
  <c r="C24" i="2"/>
</calcChain>
</file>

<file path=xl/sharedStrings.xml><?xml version="1.0" encoding="utf-8"?>
<sst xmlns="http://schemas.openxmlformats.org/spreadsheetml/2006/main" count="117" uniqueCount="109">
  <si>
    <t>juin</t>
  </si>
  <si>
    <t>août</t>
  </si>
  <si>
    <t>mai</t>
  </si>
  <si>
    <t>Montant à régulariser</t>
  </si>
  <si>
    <t>NOMBRE TOTAL DE JOURS DE CONGES ACQUIS</t>
  </si>
  <si>
    <t xml:space="preserve">arrondis à  </t>
  </si>
  <si>
    <t>Nombre de jours de congés acquis avant fractionnement</t>
  </si>
  <si>
    <t>Nombre de jours acquis par rapport au temps de travail (sans jours de congés supplémentaires)</t>
  </si>
  <si>
    <t>Calcul des jours de congés</t>
  </si>
  <si>
    <t>Indemnité de congés payés de l'année dernière</t>
  </si>
  <si>
    <t>juill</t>
  </si>
  <si>
    <t>sept</t>
  </si>
  <si>
    <t>oct</t>
  </si>
  <si>
    <t>nov</t>
  </si>
  <si>
    <t>déc</t>
  </si>
  <si>
    <t>janv</t>
  </si>
  <si>
    <t>fev</t>
  </si>
  <si>
    <t xml:space="preserve">mars </t>
  </si>
  <si>
    <t>avr</t>
  </si>
  <si>
    <t>total des congés payés nets (par 10ème)</t>
  </si>
  <si>
    <t>valeur  d'un jour de congé payé (par 10ème)</t>
  </si>
  <si>
    <r>
      <t>Nombre de j</t>
    </r>
    <r>
      <rPr>
        <u/>
        <sz val="11"/>
        <color theme="1"/>
        <rFont val="Calibri"/>
        <family val="2"/>
        <scheme val="minor"/>
      </rPr>
      <t>ours de congés payés ACQUIS</t>
    </r>
    <r>
      <rPr>
        <sz val="11"/>
        <color theme="1"/>
        <rFont val="Calibri"/>
        <family val="2"/>
        <scheme val="minor"/>
      </rPr>
      <t xml:space="preserve"> l'année dernière (s'il y en a eu. Hors jours supplémentaires)</t>
    </r>
  </si>
  <si>
    <t>valeur d'un jour de CP</t>
  </si>
  <si>
    <t>TOTAL DES CP</t>
  </si>
  <si>
    <t>Nb de sem d'accueil</t>
  </si>
  <si>
    <t>montant net des congés déjà versés (depuis le 1er juin dernier)</t>
  </si>
  <si>
    <t>montant total net des congés acquis (faire les calculs avec les tableaux ci-dessus)</t>
  </si>
  <si>
    <t>En cas de résultat négatif, l'assistant maternel devra régulariser la différence au parent employeur.</t>
  </si>
  <si>
    <t>Tarif horaire net</t>
  </si>
  <si>
    <r>
      <rPr>
        <b/>
        <sz val="11"/>
        <color theme="1"/>
        <rFont val="Calibri"/>
        <family val="2"/>
        <scheme val="minor"/>
      </rPr>
      <t>ACCUEIL REGULIER</t>
    </r>
    <r>
      <rPr>
        <sz val="11"/>
        <color theme="1"/>
        <rFont val="Calibri"/>
        <family val="2"/>
        <scheme val="minor"/>
      </rPr>
      <t xml:space="preserve"> (Même nb d'heures toutes les semaines)</t>
    </r>
  </si>
  <si>
    <r>
      <rPr>
        <b/>
        <sz val="11"/>
        <color theme="1"/>
        <rFont val="Calibri"/>
        <family val="2"/>
        <scheme val="minor"/>
      </rPr>
      <t xml:space="preserve">ACCUEIL IRREGULIER  </t>
    </r>
    <r>
      <rPr>
        <sz val="11"/>
        <color theme="1"/>
        <rFont val="Calibri"/>
        <family val="2"/>
        <scheme val="minor"/>
      </rPr>
      <t xml:space="preserve">       (Nb d'heures différent par semaine, ex: périscolaire)                             </t>
    </r>
  </si>
  <si>
    <t>tarif horaire net</t>
  </si>
  <si>
    <t>nombre de semaines travaillées depuis le 1er juin dernier</t>
  </si>
  <si>
    <t>Pourcentage de majoration négocié au contrat</t>
  </si>
  <si>
    <t>salaire mensualisé sans heures majorées</t>
  </si>
  <si>
    <t>nombre d'heures d'accueil par semaine sans heure majorée</t>
  </si>
  <si>
    <t>valeur d'un jour de congé selon maintien de salaire</t>
  </si>
  <si>
    <t>valeur d'un jour de congé selon 10ème</t>
  </si>
  <si>
    <t>nombre de semaines prévues au contrat</t>
  </si>
  <si>
    <r>
      <t xml:space="preserve">*les temps assimilés à du temps de travail effectif sont : </t>
    </r>
    <r>
      <rPr>
        <i/>
        <sz val="11"/>
        <color theme="1"/>
        <rFont val="Calibri"/>
        <family val="2"/>
        <scheme val="minor"/>
      </rPr>
      <t>les congés pour événements personnels ; les jours fériés chômés ; les congés de formation 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les périodes de congé de maternité, de paternité et d'adoption ; les périodes, limitées à une durée ininterrompue d’un an, pendant lesquelles l’exécution est suspendue pour cause d’accident du travail ou de maladie professionnelle ; les jours pour appel de préparation à la défense nationale.
</t>
    </r>
    <r>
      <rPr>
        <u/>
        <sz val="11"/>
        <color theme="1"/>
        <rFont val="Calibri"/>
        <family val="2"/>
        <scheme val="minor"/>
      </rPr>
      <t>La maladie non professionnelle ainsi que le congé sans solde pour convenance personnelle, n'ouvrent pas de droit à congé.</t>
    </r>
  </si>
  <si>
    <t>Nombre d'heures totales travaillées depuis 1 juin dernier</t>
  </si>
  <si>
    <t>Nombre de semaines totales travaillées depuis le 1 juin dernier</t>
  </si>
  <si>
    <t xml:space="preserve">Montant des congés payés par maintien de salaire </t>
  </si>
  <si>
    <r>
      <rPr>
        <b/>
        <sz val="11"/>
        <color theme="1"/>
        <rFont val="Calibri"/>
        <family val="2"/>
        <scheme val="minor"/>
      </rPr>
      <t>1/ CALCUL PAR MAINTIEN DE SALAIRE EN CAS DE RYTHME IDENTIQUE TOUTES LES SEMAINES</t>
    </r>
    <r>
      <rPr>
        <sz val="11"/>
        <color theme="1"/>
        <rFont val="Calibri"/>
        <family val="2"/>
        <scheme val="minor"/>
      </rPr>
      <t xml:space="preserve"> (remplir cases bleues)</t>
    </r>
  </si>
  <si>
    <r>
      <rPr>
        <b/>
        <sz val="11"/>
        <color theme="1"/>
        <rFont val="Calibri"/>
        <family val="2"/>
        <scheme val="minor"/>
      </rPr>
      <t>2/ CALCUL PAR MAINTIEN DE SALAIRE EN CAS DE RYTHME DIFFERENTS</t>
    </r>
    <r>
      <rPr>
        <sz val="11"/>
        <color theme="1"/>
        <rFont val="Calibri"/>
        <family val="2"/>
        <scheme val="minor"/>
      </rPr>
      <t xml:space="preserve"> (remplir cases bleues)</t>
    </r>
  </si>
  <si>
    <r>
      <rPr>
        <b/>
        <sz val="11"/>
        <color theme="1"/>
        <rFont val="Calibri"/>
        <family val="2"/>
        <scheme val="minor"/>
      </rPr>
      <t>CALCUL PAR MAINTIEN DE SALAIRE EN CAS D'ACCUEIL IRREGULIER SANS AUCUN RYTHME REGULIER</t>
    </r>
    <r>
      <rPr>
        <sz val="11"/>
        <color theme="1"/>
        <rFont val="Calibri"/>
        <family val="2"/>
        <scheme val="minor"/>
      </rPr>
      <t xml:space="preserve"> (remplir cases bleues)</t>
    </r>
  </si>
  <si>
    <r>
      <t xml:space="preserve">Régularisation des CP </t>
    </r>
    <r>
      <rPr>
        <sz val="16"/>
        <color theme="1"/>
        <rFont val="Calibri"/>
        <family val="2"/>
        <scheme val="minor"/>
      </rPr>
      <t>(en cas de versement effectué avant le 1er juin)</t>
    </r>
  </si>
  <si>
    <r>
      <t xml:space="preserve">Données à remplir </t>
    </r>
    <r>
      <rPr>
        <sz val="12"/>
        <color theme="1"/>
        <rFont val="Calibri"/>
        <family val="2"/>
        <scheme val="minor"/>
      </rPr>
      <t>(seulement les cases bleues)</t>
    </r>
  </si>
  <si>
    <r>
      <t xml:space="preserve">CALCUL DU NOMBRE DE JOURS DE CONGES ACQUIS </t>
    </r>
    <r>
      <rPr>
        <i/>
        <sz val="12"/>
        <color theme="1"/>
        <rFont val="Calibri"/>
        <family val="2"/>
        <scheme val="minor"/>
      </rPr>
      <t>(articles 48 et s de la Convention Collective Nationale CCN)</t>
    </r>
  </si>
  <si>
    <r>
      <t xml:space="preserve"> Nombre de congés pris depuis le début du contrat                          </t>
    </r>
    <r>
      <rPr>
        <i/>
        <sz val="9"/>
        <color theme="1"/>
        <rFont val="Calibri"/>
        <family val="2"/>
        <scheme val="minor"/>
      </rPr>
      <t>(1 semaine = 6 jours de congés sauf quand un  jour férié tombe sur un jour habituellement travaillé, alors il ne compte pas comme un congé posé)</t>
    </r>
  </si>
  <si>
    <t>Tarif horaire majoré net</t>
  </si>
  <si>
    <t>Nombre d'heures d'accueil par semaine n'exédant pas 45h (pour les heures majorées voir tableau ci-contre)</t>
  </si>
  <si>
    <t>Le présent document est communiqué à titre informatif. Il appartient à chaque utilisateur de l'adapter à ses besoins. Il ne saurait engager la responsabilité du Relais Petite Enfance.</t>
  </si>
  <si>
    <t>montant des heures majorées / semaine</t>
  </si>
  <si>
    <t>MENSUALISATION</t>
  </si>
  <si>
    <t>Montant des heures majorées mensualisées</t>
  </si>
  <si>
    <t xml:space="preserve"> salaire mensualisé (avec h. maj)</t>
  </si>
  <si>
    <t>congés acquis avant fractionnement</t>
  </si>
  <si>
    <t>Nombre de jours de congés acquis (sans les CP supplémentaires,arrondi sup)</t>
  </si>
  <si>
    <t>CP acquis avec CP supplémentaires</t>
  </si>
  <si>
    <t>Nombre d'heures complémentaires depuis juin dernier</t>
  </si>
  <si>
    <t>Nombre d'heures majorées non mensualisées depuis juin dernier</t>
  </si>
  <si>
    <t>Nombre d'heures majorées régulières par semaine (au-delà de 45h/sem)</t>
  </si>
  <si>
    <r>
      <t xml:space="preserve">Le présent document est communiqué à titre informatif. Il appartient à chaque utilisateur de l'adapter à ses besoins. Il ne saurait engager la responsabilité du Relais Petite Enfance.                                                                                                                                    </t>
    </r>
    <r>
      <rPr>
        <i/>
        <sz val="11"/>
        <color theme="4"/>
        <rFont val="Calibri"/>
        <family val="2"/>
        <scheme val="minor"/>
      </rPr>
      <t>REMPLIR CASES BLEUES</t>
    </r>
    <r>
      <rPr>
        <i/>
        <sz val="11"/>
        <color theme="1"/>
        <rFont val="Calibri"/>
        <family val="2"/>
        <scheme val="minor"/>
      </rPr>
      <t xml:space="preserve"> / </t>
    </r>
    <r>
      <rPr>
        <i/>
        <sz val="11"/>
        <color rgb="FFFF33CC"/>
        <rFont val="Calibri"/>
        <family val="2"/>
        <scheme val="minor"/>
      </rPr>
      <t>VOIR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FF33CC"/>
        <rFont val="Calibri"/>
        <family val="2"/>
        <scheme val="minor"/>
      </rPr>
      <t>RESULTATS EN ROSE</t>
    </r>
  </si>
  <si>
    <t>Montant des congés payés déclarés sur le mois en cours</t>
  </si>
  <si>
    <t>Montant des congés à rajouter au salaire mensualisé</t>
  </si>
  <si>
    <r>
      <t xml:space="preserve">Après avoir calculé le nombre de jours de congés acquis, il faut </t>
    </r>
    <r>
      <rPr>
        <b/>
        <sz val="14"/>
        <color theme="1"/>
        <rFont val="Calibri"/>
        <family val="2"/>
        <scheme val="minor"/>
      </rPr>
      <t>comparer le montant des congés payés</t>
    </r>
    <r>
      <rPr>
        <b/>
        <sz val="11"/>
        <color theme="1"/>
        <rFont val="Calibri"/>
        <family val="2"/>
        <scheme val="minor"/>
      </rPr>
      <t xml:space="preserve"> obtenus par le 10ème et par maintien de salaire. </t>
    </r>
    <r>
      <rPr>
        <b/>
        <u/>
        <sz val="11"/>
        <color theme="1"/>
        <rFont val="Calibri"/>
        <family val="2"/>
        <scheme val="minor"/>
      </rPr>
      <t>Le montant le plus avantageux pour l'asssistant maternel sera retenu.</t>
    </r>
  </si>
  <si>
    <r>
      <rPr>
        <b/>
        <sz val="12"/>
        <color theme="1"/>
        <rFont val="Calibri"/>
        <family val="2"/>
        <scheme val="minor"/>
      </rPr>
      <t xml:space="preserve">                    I. CALCUL DU MONTANT DES CP PAR 10ème              </t>
    </r>
    <r>
      <rPr>
        <sz val="11"/>
        <color theme="1"/>
        <rFont val="Calibri"/>
        <family val="2"/>
        <scheme val="minor"/>
      </rPr>
      <t>(remplir seulement les cases bleues)(seule méthode de calcul à appliquer en cas d'accueil occasionnel)</t>
    </r>
  </si>
  <si>
    <r>
      <t>salaires nets versés (</t>
    </r>
    <r>
      <rPr>
        <i/>
        <sz val="11"/>
        <color theme="1"/>
        <rFont val="Calibri"/>
        <family val="2"/>
        <scheme val="minor"/>
      </rPr>
      <t>hors indemnités</t>
    </r>
    <r>
      <rPr>
        <sz val="11"/>
        <color theme="1"/>
        <rFont val="Calibri"/>
        <family val="2"/>
        <scheme val="minor"/>
      </rPr>
      <t>) entre le 1er juin et le 31 mai (</t>
    </r>
    <r>
      <rPr>
        <i/>
        <sz val="11"/>
        <color theme="1"/>
        <rFont val="Calibri"/>
        <family val="2"/>
        <scheme val="minor"/>
      </rPr>
      <t>incluant les heures supplémentaires</t>
    </r>
    <r>
      <rPr>
        <sz val="11"/>
        <color theme="1"/>
        <rFont val="Calibri"/>
        <family val="2"/>
        <scheme val="minor"/>
      </rPr>
      <t>)</t>
    </r>
  </si>
  <si>
    <t>Tarif net majoré</t>
  </si>
  <si>
    <r>
      <t>Nombre d'heures majorées/semaine (</t>
    </r>
    <r>
      <rPr>
        <i/>
        <sz val="11"/>
        <color theme="1"/>
        <rFont val="Calibri"/>
        <family val="2"/>
        <scheme val="minor"/>
      </rPr>
      <t>dépassant 45h</t>
    </r>
    <r>
      <rPr>
        <sz val="11"/>
        <color theme="1"/>
        <rFont val="Calibri"/>
        <family val="2"/>
        <scheme val="minor"/>
      </rPr>
      <t>)</t>
    </r>
  </si>
  <si>
    <r>
      <rPr>
        <b/>
        <sz val="14"/>
        <color theme="1"/>
        <rFont val="Calibri"/>
        <family val="2"/>
        <scheme val="minor"/>
      </rPr>
      <t xml:space="preserve">                  Calcul et régularisation des congés en année mensualisée sur 52 semaines  </t>
    </r>
    <r>
      <rPr>
        <b/>
        <sz val="12"/>
        <color theme="1"/>
        <rFont val="Calibri"/>
        <family val="2"/>
        <scheme val="minor"/>
      </rPr>
      <t xml:space="preserve">      </t>
    </r>
    <r>
      <rPr>
        <sz val="11"/>
        <color theme="1"/>
        <rFont val="Calibri"/>
        <family val="2"/>
        <scheme val="minor"/>
      </rPr>
      <t xml:space="preserve">                                      (ne remplir que les cases bleues)</t>
    </r>
  </si>
  <si>
    <t>Nombre d'heures majorées totales depuis 1er juin dernier(h dépassant 45h)</t>
  </si>
  <si>
    <t xml:space="preserve">Nombre d'heures d'accueil par semaine </t>
  </si>
  <si>
    <t>Rythme 1 (nb d'heures non majorées)</t>
  </si>
  <si>
    <t>Rythme 1 (nb d'heures majorées)</t>
  </si>
  <si>
    <t>Rythme 2 (nb d'heures non majorées)</t>
  </si>
  <si>
    <t>Rythme  2 (nb d'heures majorées)</t>
  </si>
  <si>
    <t>Rythme 3 (nb d'heures non majorées)</t>
  </si>
  <si>
    <t>Rythme 3 (nb d'heures majorées)</t>
  </si>
  <si>
    <t>Rythme 4 (nb d'heures non majorées)</t>
  </si>
  <si>
    <t>CALCUL DU10ème A COMPARER AVEC CALCUL MAINTIEN DE SALAIRE</t>
  </si>
  <si>
    <r>
      <rPr>
        <b/>
        <sz val="12"/>
        <color theme="1"/>
        <rFont val="Calibri"/>
        <family val="2"/>
        <scheme val="minor"/>
      </rPr>
      <t xml:space="preserve">                              II. CALCUL PAR MAINTIEN DE SALAIRE  </t>
    </r>
    <r>
      <rPr>
        <sz val="11"/>
        <color theme="1"/>
        <rFont val="Calibri"/>
        <family val="2"/>
        <scheme val="minor"/>
      </rPr>
      <t xml:space="preserve">                                       (3 calculs différents selon le rythme d'accueil. Ne remplir que le tableau du rythme qui correspond : régulier, irrégulier, aléatoire)</t>
    </r>
  </si>
  <si>
    <t>Congés supplémentaires pour enfant à charge (quand moins de 6j de CP) Nombre d'enfants de -15ans</t>
  </si>
  <si>
    <t>si moins de 6jours de cp acquis</t>
  </si>
  <si>
    <t>Nombre de jours de congés supplémentaires acquis pour enfant à charge (quand il y a plus de 6j acquis)</t>
  </si>
  <si>
    <t>Quand calculer? Au 31 mai de chaque, à la rupture de contrat et à chaque prise de congés durant la première année</t>
  </si>
  <si>
    <r>
      <rPr>
        <b/>
        <i/>
        <sz val="14"/>
        <color theme="1"/>
        <rFont val="Calibri"/>
        <family val="2"/>
        <scheme val="minor"/>
      </rPr>
      <t>Congés supplémentaires pour enfants à charge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:  Conditions: avoir un enfant de - 15 ans à charge au 30 avril. Ou en situation de handicap sans condition d'âge. Ces congés se calculent </t>
    </r>
    <r>
      <rPr>
        <u/>
        <sz val="11"/>
        <color theme="1"/>
        <rFont val="Calibri"/>
        <family val="2"/>
        <scheme val="minor"/>
      </rPr>
      <t>seulement au 31 mai</t>
    </r>
    <r>
      <rPr>
        <sz val="11"/>
        <color theme="1"/>
        <rFont val="Calibri"/>
        <family val="2"/>
        <scheme val="minor"/>
      </rPr>
      <t xml:space="preserve"> si le contrat n'est pas rompu. </t>
    </r>
    <r>
      <rPr>
        <b/>
        <u/>
        <sz val="11"/>
        <color theme="1"/>
        <rFont val="Calibri"/>
        <family val="2"/>
        <scheme val="minor"/>
      </rPr>
      <t>Si ces conditions sont remplies,</t>
    </r>
    <r>
      <rPr>
        <b/>
        <u/>
        <sz val="14"/>
        <color theme="1"/>
        <rFont val="Calibri"/>
        <family val="2"/>
        <scheme val="minor"/>
      </rPr>
      <t xml:space="preserve"> noter le nombre d'enfants de moins de 15 ans à charge</t>
    </r>
    <r>
      <rPr>
        <sz val="11"/>
        <color theme="1"/>
        <rFont val="Calibri"/>
        <family val="2"/>
        <scheme val="minor"/>
      </rPr>
      <t xml:space="preserve"> (art 48.1.3.3 CCN) Ne peut donner lieu au versement d'une indemnité compensatrice de congés payés. </t>
    </r>
    <r>
      <rPr>
        <b/>
        <u/>
        <sz val="14"/>
        <color theme="1"/>
        <rFont val="Calibri"/>
        <family val="2"/>
        <scheme val="minor"/>
      </rPr>
      <t>ATTENTION</t>
    </r>
    <r>
      <rPr>
        <b/>
        <u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S'il y a moins de 6 jours de congés payés acquis, ne remplir que la case ci-dessous. Lire art car les conditions d'acquisition sont différentes si le salarié a moins de 21 ans.</t>
    </r>
  </si>
  <si>
    <r>
      <rPr>
        <b/>
        <i/>
        <sz val="11"/>
        <color theme="1"/>
        <rFont val="Calibri"/>
        <family val="2"/>
        <scheme val="minor"/>
      </rPr>
      <t xml:space="preserve">Congés supplémentaires pour enfants </t>
    </r>
    <r>
      <rPr>
        <sz val="11"/>
        <color theme="1"/>
        <rFont val="Calibri"/>
        <family val="2"/>
        <scheme val="minor"/>
      </rPr>
      <t xml:space="preserve">:  Conditions: avoir des enfants de - 15 ans à charge. Ces congés se calculent </t>
    </r>
    <r>
      <rPr>
        <u/>
        <sz val="11"/>
        <color theme="1"/>
        <rFont val="Calibri"/>
        <family val="2"/>
        <scheme val="minor"/>
      </rPr>
      <t>seulement au 31 mai</t>
    </r>
    <r>
      <rPr>
        <sz val="11"/>
        <color theme="1"/>
        <rFont val="Calibri"/>
        <family val="2"/>
        <scheme val="minor"/>
      </rPr>
      <t xml:space="preserve"> si le contrat n'est pas rompu. </t>
    </r>
    <r>
      <rPr>
        <b/>
        <u/>
        <sz val="11"/>
        <color theme="1"/>
        <rFont val="Calibri"/>
        <family val="2"/>
        <scheme val="minor"/>
      </rPr>
      <t>Si ces conditions sont remplies,</t>
    </r>
    <r>
      <rPr>
        <b/>
        <u/>
        <sz val="14"/>
        <color theme="1"/>
        <rFont val="Calibri"/>
        <family val="2"/>
        <scheme val="minor"/>
      </rPr>
      <t xml:space="preserve"> noter le nombre d'enfant de moins de 15 ans à charge</t>
    </r>
    <r>
      <rPr>
        <sz val="11"/>
        <color theme="1"/>
        <rFont val="Calibri"/>
        <family val="2"/>
        <scheme val="minor"/>
      </rPr>
      <t xml:space="preserve"> (art 48.1.3.3 CCN)Ne peut donner lieu au versement d'une indemnité compensatrice de congés payés. </t>
    </r>
    <r>
      <rPr>
        <b/>
        <u/>
        <sz val="11"/>
        <color theme="1"/>
        <rFont val="Calibri"/>
        <family val="2"/>
        <scheme val="minor"/>
      </rPr>
      <t>ATTENTION</t>
    </r>
    <r>
      <rPr>
        <sz val="11"/>
        <color theme="1"/>
        <rFont val="Calibri"/>
        <family val="2"/>
        <scheme val="minor"/>
      </rPr>
      <t>: S'il y a moins de 6 jours de congés payés acquis, ne remplir que la case ci-dessous. Lire art car les conditions d'acquisition sont différentes si le salarié a moins de 21 ans.</t>
    </r>
  </si>
  <si>
    <t>Nb d'enfants de -15ans (quand - 6jours acquis)</t>
  </si>
  <si>
    <t>En mensualisation sur 52 semaines, les congés ne se déclarent pas sur Pajemploi (car sont inclus dans le salaire)</t>
  </si>
  <si>
    <r>
      <rPr>
        <b/>
        <i/>
        <sz val="14"/>
        <color theme="1"/>
        <rFont val="Calibri"/>
        <family val="2"/>
        <scheme val="minor"/>
      </rPr>
      <t xml:space="preserve">REGULARISATION             </t>
    </r>
    <r>
      <rPr>
        <i/>
        <sz val="11"/>
        <color rgb="FFFF0000"/>
        <rFont val="Calibri"/>
        <family val="2"/>
        <scheme val="minor"/>
      </rPr>
      <t>au moment de la fin de contrat et lors de chaque prise de congés la 1ere année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si l'asmat pose des congés non acquis</t>
    </r>
    <r>
      <rPr>
        <sz val="11"/>
        <color theme="1"/>
        <rFont val="Calibri"/>
        <family val="2"/>
        <scheme val="minor"/>
      </rPr>
      <t xml:space="preserve">)                                                  </t>
    </r>
    <r>
      <rPr>
        <u/>
        <sz val="11"/>
        <color theme="1"/>
        <rFont val="Calibri"/>
        <family val="2"/>
        <scheme val="minor"/>
      </rPr>
      <t>En cas de résultat positif</t>
    </r>
    <r>
      <rPr>
        <sz val="11"/>
        <color theme="1"/>
        <rFont val="Calibri"/>
        <family val="2"/>
        <scheme val="minor"/>
      </rPr>
      <t xml:space="preserve">, la somme est à verser à l'asmat.      </t>
    </r>
    <r>
      <rPr>
        <u/>
        <sz val="11"/>
        <color theme="1"/>
        <rFont val="Calibri"/>
        <family val="2"/>
        <scheme val="minor"/>
      </rPr>
      <t>En cas de résultat négatif</t>
    </r>
    <r>
      <rPr>
        <sz val="11"/>
        <color theme="1"/>
        <rFont val="Calibri"/>
        <family val="2"/>
        <scheme val="minor"/>
      </rPr>
      <t>, c'est l'asmat qui doit verser cette somme à l'employeur (ou la déduire du salaire)</t>
    </r>
  </si>
  <si>
    <r>
      <rPr>
        <b/>
        <i/>
        <sz val="16"/>
        <color theme="1"/>
        <rFont val="Calibri"/>
        <family val="2"/>
        <scheme val="minor"/>
      </rPr>
      <t>régularisation des congés</t>
    </r>
    <r>
      <rPr>
        <b/>
        <sz val="16"/>
        <color theme="1"/>
        <rFont val="Calibri"/>
        <family val="2"/>
        <scheme val="minor"/>
      </rPr>
      <t xml:space="preserve"> payés               </t>
    </r>
    <r>
      <rPr>
        <b/>
        <u/>
        <sz val="16"/>
        <color theme="1"/>
        <rFont val="Calibri"/>
        <family val="2"/>
        <scheme val="minor"/>
      </rPr>
      <t xml:space="preserve"> </t>
    </r>
    <r>
      <rPr>
        <u/>
        <sz val="12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à chaque 31 mai</t>
    </r>
    <r>
      <rPr>
        <u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    </t>
    </r>
    <r>
      <rPr>
        <u/>
        <sz val="11"/>
        <color theme="1"/>
        <rFont val="Calibri"/>
        <family val="2"/>
        <scheme val="minor"/>
      </rPr>
      <t>si le résultat est négatif</t>
    </r>
    <r>
      <rPr>
        <sz val="11"/>
        <color theme="1"/>
        <rFont val="Calibri"/>
        <family val="2"/>
        <scheme val="minor"/>
      </rPr>
      <t xml:space="preserve">, alors il n'y a rien à régulariser                   </t>
    </r>
    <r>
      <rPr>
        <u/>
        <sz val="11"/>
        <color theme="1"/>
        <rFont val="Calibri"/>
        <family val="2"/>
        <scheme val="minor"/>
      </rPr>
      <t>Si le résultat est positif</t>
    </r>
    <r>
      <rPr>
        <sz val="11"/>
        <color theme="1"/>
        <rFont val="Calibri"/>
        <family val="2"/>
        <scheme val="minor"/>
      </rPr>
      <t>, il faudra rajouter la somme sur le mois n cours.</t>
    </r>
  </si>
  <si>
    <r>
      <rPr>
        <b/>
        <i/>
        <sz val="11"/>
        <color theme="1"/>
        <rFont val="Calibri"/>
        <family val="2"/>
        <scheme val="minor"/>
      </rPr>
      <t>Noter le nombre de Congés pour Fractionnement acquis</t>
    </r>
    <r>
      <rPr>
        <sz val="11"/>
        <color theme="1"/>
        <rFont val="Calibri"/>
        <family val="2"/>
        <scheme val="minor"/>
      </rPr>
      <t xml:space="preserve">,             conditions d'acquisition :                  Avoir acquis min 15 jours de congés    Avoir posé 12 j consécutifs (entre mai/oct)                                                  Avoir posé min 3jours entre nov/avr  * </t>
    </r>
    <r>
      <rPr>
        <b/>
        <u/>
        <sz val="12"/>
        <color theme="1"/>
        <rFont val="Calibri"/>
        <family val="2"/>
        <scheme val="minor"/>
      </rPr>
      <t>6 jours ou plus posés = 2 j de +</t>
    </r>
    <r>
      <rPr>
        <sz val="12"/>
        <color theme="1"/>
        <rFont val="Calibri"/>
        <family val="2"/>
        <scheme val="minor"/>
      </rPr>
      <t xml:space="preserve">  *</t>
    </r>
    <r>
      <rPr>
        <b/>
        <u/>
        <sz val="12"/>
        <color theme="1"/>
        <rFont val="Calibri"/>
        <family val="2"/>
        <scheme val="minor"/>
      </rPr>
      <t>entre 3 et 5 j posés = 1 j de +   *</t>
    </r>
    <r>
      <rPr>
        <sz val="11"/>
        <color theme="1"/>
        <rFont val="Calibri"/>
        <family val="2"/>
        <scheme val="minor"/>
      </rPr>
      <t>(</t>
    </r>
    <r>
      <rPr>
        <u/>
        <sz val="11"/>
        <color theme="1"/>
        <rFont val="Calibri"/>
        <family val="2"/>
        <scheme val="minor"/>
      </rPr>
      <t>la 5ème semaine n'ouvre pas droit au fractionnement !</t>
    </r>
    <r>
      <rPr>
        <sz val="11"/>
        <color theme="1"/>
        <rFont val="Calibri"/>
        <family val="2"/>
        <scheme val="minor"/>
      </rPr>
      <t>)                               art 48.1.1.4 CCN</t>
    </r>
  </si>
  <si>
    <r>
      <rPr>
        <b/>
        <i/>
        <sz val="14"/>
        <color theme="1"/>
        <rFont val="Calibri"/>
        <family val="2"/>
        <scheme val="minor"/>
      </rPr>
      <t>Noter le nombre de Congés pour Fractionnement acquis</t>
    </r>
    <r>
      <rPr>
        <sz val="11"/>
        <color theme="1"/>
        <rFont val="Calibri"/>
        <family val="2"/>
        <scheme val="minor"/>
      </rPr>
      <t xml:space="preserve">,                                                                                                       conditions d'acquisition : Avoir acquis min 15 jours de congés. Avoir posé 12 j consécutifs (entre mai/oct). Avoir posé min 3jours entre nov et avril                                                                                                 </t>
    </r>
    <r>
      <rPr>
        <b/>
        <u/>
        <sz val="12"/>
        <color theme="1"/>
        <rFont val="Calibri"/>
        <family val="2"/>
        <scheme val="minor"/>
      </rPr>
      <t>6 jours ou plus posés = 2 jours de +</t>
    </r>
    <r>
      <rPr>
        <sz val="12"/>
        <color theme="1"/>
        <rFont val="Calibri"/>
        <family val="2"/>
        <scheme val="minor"/>
      </rPr>
      <t xml:space="preserve">                                              </t>
    </r>
    <r>
      <rPr>
        <b/>
        <u/>
        <sz val="12"/>
        <color theme="1"/>
        <rFont val="Calibri"/>
        <family val="2"/>
        <scheme val="minor"/>
      </rPr>
      <t xml:space="preserve">entre 3 et 5 jours posés = 1 jours de + </t>
    </r>
    <r>
      <rPr>
        <sz val="12"/>
        <color theme="1"/>
        <rFont val="Calibri"/>
        <family val="2"/>
        <scheme val="minor"/>
      </rPr>
      <t xml:space="preserve">    </t>
    </r>
    <r>
      <rPr>
        <sz val="11"/>
        <color theme="1"/>
        <rFont val="Calibri"/>
        <family val="2"/>
        <scheme val="minor"/>
      </rPr>
      <t xml:space="preserve">                                         (</t>
    </r>
    <r>
      <rPr>
        <u/>
        <sz val="11"/>
        <color theme="1"/>
        <rFont val="Calibri"/>
        <family val="2"/>
        <scheme val="minor"/>
      </rPr>
      <t>la 5ème semaine n'ouvre pas droit au fractionnement !</t>
    </r>
    <r>
      <rPr>
        <sz val="11"/>
        <color theme="1"/>
        <rFont val="Calibri"/>
        <family val="2"/>
        <scheme val="minor"/>
      </rPr>
      <t>) art 48.1.1.4 CCN</t>
    </r>
  </si>
  <si>
    <t>Quand calculer? Au 31 mai de chaque année et au moment de la rupture de contrat</t>
  </si>
  <si>
    <r>
      <t xml:space="preserve">Nombre de semaines travaillées et </t>
    </r>
    <r>
      <rPr>
        <i/>
        <u/>
        <sz val="11"/>
        <color theme="1"/>
        <rFont val="Calibri"/>
        <family val="2"/>
        <scheme val="minor"/>
      </rPr>
      <t>assimilées</t>
    </r>
    <r>
      <rPr>
        <sz val="11"/>
        <color theme="1"/>
        <rFont val="Calibri"/>
        <family val="2"/>
        <scheme val="minor"/>
      </rPr>
      <t>* depuis le 1er juin de l'année dernière (période d'adaptation incluse)</t>
    </r>
  </si>
  <si>
    <r>
      <rPr>
        <b/>
        <sz val="18"/>
        <color theme="1"/>
        <rFont val="Calibri"/>
        <family val="2"/>
        <scheme val="minor"/>
      </rPr>
      <t xml:space="preserve">                      Calcul et régularisation des congés en année mensualisée sur 46 semaines ou moins                                                                                                                                                   en 3 étapes</t>
    </r>
    <r>
      <rPr>
        <sz val="11"/>
        <color theme="1"/>
        <rFont val="Calibri"/>
        <family val="2"/>
        <scheme val="minor"/>
      </rPr>
      <t xml:space="preserve">   </t>
    </r>
    <r>
      <rPr>
        <sz val="11"/>
        <color theme="4"/>
        <rFont val="Calibri"/>
        <family val="2"/>
        <scheme val="minor"/>
      </rPr>
      <t>REMPLIR CASES BLEUES</t>
    </r>
    <r>
      <rPr>
        <sz val="11"/>
        <color theme="1"/>
        <rFont val="Calibri"/>
        <family val="2"/>
        <scheme val="minor"/>
      </rPr>
      <t xml:space="preserve"> / </t>
    </r>
    <r>
      <rPr>
        <sz val="11"/>
        <color rgb="FFFF33CC"/>
        <rFont val="Calibri"/>
        <family val="2"/>
        <scheme val="minor"/>
      </rPr>
      <t>VOIR RESULTATS EN ROSE</t>
    </r>
    <r>
      <rPr>
        <sz val="11"/>
        <color theme="1"/>
        <rFont val="Calibri"/>
        <family val="2"/>
        <scheme val="minor"/>
      </rPr>
      <t xml:space="preserve">  (ne remplir </t>
    </r>
    <r>
      <rPr>
        <u/>
        <sz val="11"/>
        <color theme="1"/>
        <rFont val="Calibri"/>
        <family val="2"/>
        <scheme val="minor"/>
      </rPr>
      <t>que</t>
    </r>
    <r>
      <rPr>
        <sz val="11"/>
        <color theme="1"/>
        <rFont val="Calibri"/>
        <family val="2"/>
        <scheme val="minor"/>
      </rPr>
      <t xml:space="preserve"> les cases bleues)</t>
    </r>
  </si>
  <si>
    <r>
      <t>Nombre de jours de congés à déclarer sur Pajemploi (</t>
    </r>
    <r>
      <rPr>
        <i/>
        <sz val="11"/>
        <color theme="1"/>
        <rFont val="Calibri"/>
        <family val="2"/>
        <scheme val="minor"/>
      </rPr>
      <t>si décimal, arrondir au demi sup pour la déclaration mais pas pour les calculs!</t>
    </r>
    <r>
      <rPr>
        <sz val="11"/>
        <color theme="1"/>
        <rFont val="Calibri"/>
        <family val="2"/>
        <scheme val="minor"/>
      </rPr>
      <t>)</t>
    </r>
  </si>
  <si>
    <t>nb d'heures à rajouter aux "heures normales"</t>
  </si>
  <si>
    <r>
      <t xml:space="preserve">Nb de jours de congés payés </t>
    </r>
    <r>
      <rPr>
        <b/>
        <u/>
        <sz val="11"/>
        <color theme="1"/>
        <rFont val="Calibri"/>
        <family val="2"/>
        <scheme val="minor"/>
      </rPr>
      <t>ACQUIS posés</t>
    </r>
    <r>
      <rPr>
        <sz val="11"/>
        <color theme="1"/>
        <rFont val="Calibri"/>
        <family val="2"/>
        <scheme val="minor"/>
      </rPr>
      <t>* (*Attention tous les congés posés ne seront pas forcément des congés payés. Le nb de CP acquis est différent selon l'employeur. Il peut donc y avoir des jours de congé sans solde )</t>
    </r>
  </si>
  <si>
    <r>
      <t xml:space="preserve">Selon la Convention Collective du 1er janvier 2022, il est possible de payer les congés selon </t>
    </r>
    <r>
      <rPr>
        <u/>
        <sz val="11"/>
        <color theme="1" tint="0.34998626667073579"/>
        <rFont val="Calibri"/>
        <family val="2"/>
        <scheme val="minor"/>
      </rPr>
      <t>3 options</t>
    </r>
    <r>
      <rPr>
        <sz val="11"/>
        <color theme="1" tint="0.34998626667073579"/>
        <rFont val="Calibri"/>
        <family val="2"/>
        <scheme val="minor"/>
      </rPr>
      <t xml:space="preserve">: Soit en une </t>
    </r>
    <r>
      <rPr>
        <b/>
        <sz val="11"/>
        <rFont val="Calibri"/>
        <family val="2"/>
        <scheme val="minor"/>
      </rPr>
      <t>seule fois</t>
    </r>
    <r>
      <rPr>
        <sz val="11"/>
        <color theme="1" tint="0.34998626667073579"/>
        <rFont val="Calibri"/>
        <family val="2"/>
        <scheme val="minor"/>
      </rPr>
      <t xml:space="preserve"> au mois de</t>
    </r>
    <r>
      <rPr>
        <b/>
        <sz val="11"/>
        <color theme="1" tint="0.34998626667073579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juin</t>
    </r>
    <r>
      <rPr>
        <sz val="11"/>
        <color theme="1" tint="0.34998626667073579"/>
        <rFont val="Calibri"/>
        <family val="2"/>
        <scheme val="minor"/>
      </rPr>
      <t xml:space="preserve">,                                                       soit lors de la </t>
    </r>
    <r>
      <rPr>
        <b/>
        <sz val="11"/>
        <rFont val="Calibri"/>
        <family val="2"/>
        <scheme val="minor"/>
      </rPr>
      <t>prise principale</t>
    </r>
    <r>
      <rPr>
        <sz val="11"/>
        <color theme="1" tint="0.34998626667073579"/>
        <rFont val="Calibri"/>
        <family val="2"/>
        <scheme val="minor"/>
      </rPr>
      <t xml:space="preserve"> des congés,                                                                                                                                                                                                                                   soit au </t>
    </r>
    <r>
      <rPr>
        <b/>
        <sz val="11"/>
        <rFont val="Calibri"/>
        <family val="2"/>
        <scheme val="minor"/>
      </rPr>
      <t>fur et à mesure</t>
    </r>
    <r>
      <rPr>
        <sz val="11"/>
        <color theme="1" tint="0.34998626667073579"/>
        <rFont val="Calibri"/>
        <family val="2"/>
        <scheme val="minor"/>
      </rPr>
      <t xml:space="preserve"> des congés.                                                                                                                                                                                                                                                  Le montant des congés payés est à rajouter au salaire mensualisé et doit correspondre au nombre de congés payés déclarés. Le nombre d'heures corres^pondant aux CP doit être rajouter aux heures "normales".</t>
    </r>
  </si>
  <si>
    <t>CHOIX DU PAIEMENT DES CONGES PAYES</t>
  </si>
  <si>
    <t>DECLARATION DES CONGES SUR PAJEMPLOI</t>
  </si>
  <si>
    <r>
      <rPr>
        <b/>
        <sz val="12"/>
        <rFont val="Calibri"/>
        <family val="2"/>
        <scheme val="minor"/>
      </rPr>
      <t>Si</t>
    </r>
    <r>
      <rPr>
        <sz val="12"/>
        <rFont val="Calibri"/>
        <family val="2"/>
        <scheme val="minor"/>
      </rPr>
      <t xml:space="preserve"> paiement des CP en une seule fois  :</t>
    </r>
  </si>
  <si>
    <r>
      <rPr>
        <b/>
        <sz val="12"/>
        <color theme="1"/>
        <rFont val="Calibri"/>
        <family val="2"/>
        <scheme val="minor"/>
      </rPr>
      <t>Si</t>
    </r>
    <r>
      <rPr>
        <sz val="12"/>
        <color theme="1"/>
        <rFont val="Calibri"/>
        <family val="2"/>
        <scheme val="minor"/>
      </rPr>
      <t xml:space="preserve"> paiement au fur et à mesure des congés acquis pris :</t>
    </r>
  </si>
  <si>
    <t xml:space="preserve">             Valeur d'un jour de congé payé (selon le calcul le PLUS avantageux, voir tableaux ci-dessus)</t>
  </si>
  <si>
    <r>
      <rPr>
        <b/>
        <i/>
        <u/>
        <sz val="14"/>
        <color theme="1"/>
        <rFont val="Calibri"/>
        <family val="2"/>
        <scheme val="minor"/>
      </rPr>
      <t>A remplir obligatoirement</t>
    </r>
    <r>
      <rPr>
        <b/>
        <i/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QUELQUE SOIT LE MODE DE VERSEMENT DE CONGES PAYES CHOISIT</t>
    </r>
  </si>
  <si>
    <t>valeur d'un jour de CP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</si>
</sst>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_-* #,##0.00\ [$€-40C]_-;\-* #,##0.00\ [$€-40C]_-;_-* &quot;-&quot;??\ [$€-40C]_-;_-@_-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11"/>
      <color theme="2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color theme="4"/>
      <name val="Calibri"/>
      <family val="2"/>
      <scheme val="minor"/>
    </font>
    <font>
      <i/>
      <sz val="11"/>
      <color rgb="FFFF33CC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FF33CC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 tint="0.34998626667073579"/>
      <name val="Calibri"/>
      <family val="2"/>
      <scheme val="minor"/>
    </font>
    <font>
      <b/>
      <sz val="12"/>
      <color theme="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i/>
      <sz val="16"/>
      <color theme="1" tint="0.34998626667073579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sz val="1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rgb="FFFDFFF3"/>
        <bgColor indexed="64"/>
      </patternFill>
    </fill>
    <fill>
      <patternFill patternType="solid">
        <fgColor rgb="FFEDF1F9"/>
        <bgColor indexed="64"/>
      </patternFill>
    </fill>
    <fill>
      <patternFill patternType="solid">
        <fgColor theme="9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4" xfId="0" applyBorder="1" applyAlignment="1">
      <alignment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0" xfId="0" applyBorder="1"/>
    <xf numFmtId="0" fontId="1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4" borderId="5" xfId="1" applyFont="1" applyFill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wrapText="1"/>
    </xf>
    <xf numFmtId="44" fontId="16" fillId="0" borderId="0" xfId="0" applyNumberFormat="1" applyFont="1" applyAlignment="1">
      <alignment horizontal="left" vertical="center"/>
    </xf>
    <xf numFmtId="44" fontId="0" fillId="5" borderId="5" xfId="0" applyNumberFormat="1" applyFill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16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8" borderId="22" xfId="0" applyFill="1" applyBorder="1" applyAlignment="1">
      <alignment vertical="center"/>
    </xf>
    <xf numFmtId="0" fontId="0" fillId="8" borderId="23" xfId="0" applyFill="1" applyBorder="1" applyAlignment="1">
      <alignment horizontal="center"/>
    </xf>
    <xf numFmtId="0" fontId="0" fillId="8" borderId="23" xfId="0" applyFill="1" applyBorder="1"/>
    <xf numFmtId="0" fontId="12" fillId="3" borderId="6" xfId="0" applyFont="1" applyFill="1" applyBorder="1" applyAlignment="1">
      <alignment horizontal="center" vertical="center"/>
    </xf>
    <xf numFmtId="44" fontId="15" fillId="3" borderId="7" xfId="1" applyFont="1" applyFill="1" applyBorder="1" applyAlignment="1">
      <alignment vertical="center"/>
    </xf>
    <xf numFmtId="0" fontId="8" fillId="3" borderId="28" xfId="0" applyFont="1" applyFill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44" fontId="0" fillId="5" borderId="7" xfId="0" applyNumberFormat="1" applyFill="1" applyBorder="1" applyAlignment="1">
      <alignment vertical="center"/>
    </xf>
    <xf numFmtId="44" fontId="14" fillId="6" borderId="29" xfId="1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24" fillId="0" borderId="0" xfId="0" applyFont="1" applyAlignment="1">
      <alignment vertical="center" wrapText="1"/>
    </xf>
    <xf numFmtId="44" fontId="12" fillId="3" borderId="7" xfId="1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7" xfId="2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44" fontId="15" fillId="3" borderId="40" xfId="1" applyFont="1" applyFill="1" applyBorder="1" applyAlignment="1">
      <alignment horizontal="center" vertical="center"/>
    </xf>
    <xf numFmtId="44" fontId="15" fillId="3" borderId="7" xfId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44" fontId="0" fillId="5" borderId="3" xfId="0" applyNumberFormat="1" applyFill="1" applyBorder="1" applyAlignment="1">
      <alignment horizontal="left" vertical="center"/>
    </xf>
    <xf numFmtId="44" fontId="0" fillId="5" borderId="5" xfId="1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44" fontId="15" fillId="5" borderId="7" xfId="0" applyNumberFormat="1" applyFont="1" applyFill="1" applyBorder="1" applyAlignment="1">
      <alignment horizontal="left" vertical="center"/>
    </xf>
    <xf numFmtId="0" fontId="29" fillId="5" borderId="52" xfId="0" applyFont="1" applyFill="1" applyBorder="1" applyAlignment="1">
      <alignment horizontal="center" vertical="center"/>
    </xf>
    <xf numFmtId="0" fontId="22" fillId="6" borderId="38" xfId="0" applyFont="1" applyFill="1" applyBorder="1" applyAlignment="1">
      <alignment horizontal="center" vertical="center"/>
    </xf>
    <xf numFmtId="0" fontId="0" fillId="9" borderId="6" xfId="0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6" borderId="0" xfId="0" applyFill="1" applyBorder="1" applyAlignment="1">
      <alignment horizontal="center" vertical="center"/>
    </xf>
    <xf numFmtId="44" fontId="22" fillId="0" borderId="0" xfId="0" applyNumberFormat="1" applyFont="1"/>
    <xf numFmtId="44" fontId="22" fillId="0" borderId="0" xfId="1" applyFont="1"/>
    <xf numFmtId="0" fontId="12" fillId="3" borderId="4" xfId="0" applyFont="1" applyFill="1" applyBorder="1" applyAlignment="1">
      <alignment vertical="center" wrapText="1"/>
    </xf>
    <xf numFmtId="164" fontId="12" fillId="3" borderId="1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wrapText="1"/>
    </xf>
    <xf numFmtId="44" fontId="0" fillId="3" borderId="9" xfId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5" borderId="7" xfId="1" applyFont="1" applyFill="1" applyBorder="1" applyAlignment="1">
      <alignment vertical="center"/>
    </xf>
    <xf numFmtId="0" fontId="0" fillId="5" borderId="58" xfId="0" applyFill="1" applyBorder="1" applyAlignment="1" applyProtection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/>
    </xf>
    <xf numFmtId="44" fontId="15" fillId="3" borderId="6" xfId="0" applyNumberFormat="1" applyFont="1" applyFill="1" applyBorder="1" applyAlignment="1">
      <alignment horizontal="center" vertical="center"/>
    </xf>
    <xf numFmtId="0" fontId="0" fillId="8" borderId="22" xfId="0" applyFill="1" applyBorder="1" applyAlignment="1">
      <alignment horizontal="left" vertical="center"/>
    </xf>
    <xf numFmtId="0" fontId="0" fillId="8" borderId="23" xfId="0" applyFill="1" applyBorder="1" applyAlignment="1">
      <alignment horizontal="center" vertical="center"/>
    </xf>
    <xf numFmtId="0" fontId="0" fillId="8" borderId="23" xfId="0" applyFill="1" applyBorder="1" applyAlignment="1">
      <alignment vertical="center"/>
    </xf>
    <xf numFmtId="44" fontId="15" fillId="8" borderId="23" xfId="1" applyFont="1" applyFill="1" applyBorder="1" applyAlignment="1">
      <alignment horizontal="left" vertical="center"/>
    </xf>
    <xf numFmtId="44" fontId="15" fillId="8" borderId="23" xfId="1" applyFont="1" applyFill="1" applyBorder="1" applyAlignment="1">
      <alignment horizontal="center" vertical="center"/>
    </xf>
    <xf numFmtId="44" fontId="15" fillId="8" borderId="24" xfId="1" applyFont="1" applyFill="1" applyBorder="1" applyAlignment="1">
      <alignment horizontal="center" vertical="center"/>
    </xf>
    <xf numFmtId="0" fontId="0" fillId="7" borderId="46" xfId="0" applyFill="1" applyBorder="1" applyAlignment="1">
      <alignment horizontal="left" vertical="center" wrapText="1"/>
    </xf>
    <xf numFmtId="0" fontId="0" fillId="7" borderId="47" xfId="0" applyFill="1" applyBorder="1" applyAlignment="1">
      <alignment vertical="center" wrapText="1"/>
    </xf>
    <xf numFmtId="0" fontId="0" fillId="7" borderId="59" xfId="0" applyFill="1" applyBorder="1" applyAlignment="1">
      <alignment vertical="center" wrapText="1"/>
    </xf>
    <xf numFmtId="0" fontId="0" fillId="12" borderId="46" xfId="0" applyFill="1" applyBorder="1" applyAlignment="1">
      <alignment horizontal="left" vertical="center" wrapText="1"/>
    </xf>
    <xf numFmtId="0" fontId="0" fillId="12" borderId="47" xfId="0" applyFill="1" applyBorder="1" applyAlignment="1">
      <alignment vertical="center" wrapText="1"/>
    </xf>
    <xf numFmtId="0" fontId="0" fillId="12" borderId="59" xfId="0" applyFill="1" applyBorder="1" applyAlignment="1">
      <alignment vertical="center" wrapText="1"/>
    </xf>
    <xf numFmtId="0" fontId="0" fillId="0" borderId="56" xfId="0" applyBorder="1"/>
    <xf numFmtId="44" fontId="15" fillId="3" borderId="7" xfId="0" applyNumberFormat="1" applyFont="1" applyFill="1" applyBorder="1" applyAlignment="1">
      <alignment vertical="center"/>
    </xf>
    <xf numFmtId="44" fontId="15" fillId="10" borderId="0" xfId="0" applyNumberFormat="1" applyFont="1" applyFill="1" applyBorder="1" applyAlignment="1">
      <alignment horizontal="center" vertical="center"/>
    </xf>
    <xf numFmtId="44" fontId="15" fillId="10" borderId="0" xfId="0" applyNumberFormat="1" applyFont="1" applyFill="1" applyBorder="1" applyAlignment="1">
      <alignment vertical="center"/>
    </xf>
    <xf numFmtId="44" fontId="39" fillId="10" borderId="0" xfId="0" applyNumberFormat="1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/>
    </xf>
    <xf numFmtId="44" fontId="0" fillId="6" borderId="0" xfId="0" applyNumberFormat="1" applyFill="1" applyBorder="1" applyAlignment="1">
      <alignment vertical="center"/>
    </xf>
    <xf numFmtId="0" fontId="16" fillId="6" borderId="3" xfId="1" applyNumberFormat="1" applyFont="1" applyFill="1" applyBorder="1" applyAlignment="1">
      <alignment horizontal="center" vertical="center"/>
    </xf>
    <xf numFmtId="0" fontId="16" fillId="6" borderId="5" xfId="1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20" xfId="0" applyBorder="1" applyAlignment="1">
      <alignment vertical="center"/>
    </xf>
    <xf numFmtId="0" fontId="12" fillId="3" borderId="26" xfId="0" applyFont="1" applyFill="1" applyBorder="1" applyAlignment="1">
      <alignment vertical="center"/>
    </xf>
    <xf numFmtId="0" fontId="0" fillId="3" borderId="27" xfId="0" applyFill="1" applyBorder="1" applyAlignment="1">
      <alignment vertical="center"/>
    </xf>
    <xf numFmtId="0" fontId="0" fillId="8" borderId="24" xfId="0" applyFill="1" applyBorder="1"/>
    <xf numFmtId="0" fontId="0" fillId="0" borderId="18" xfId="0" applyBorder="1" applyAlignment="1">
      <alignment horizontal="left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7" xfId="0" applyBorder="1"/>
    <xf numFmtId="0" fontId="0" fillId="5" borderId="52" xfId="0" applyFill="1" applyBorder="1" applyAlignment="1">
      <alignment horizontal="center" vertical="center"/>
    </xf>
    <xf numFmtId="0" fontId="0" fillId="5" borderId="64" xfId="0" applyFill="1" applyBorder="1" applyAlignment="1">
      <alignment horizontal="center" vertical="center"/>
    </xf>
    <xf numFmtId="0" fontId="0" fillId="5" borderId="65" xfId="0" applyFill="1" applyBorder="1" applyAlignment="1">
      <alignment horizontal="center" vertical="center"/>
    </xf>
    <xf numFmtId="0" fontId="0" fillId="0" borderId="48" xfId="0" applyBorder="1"/>
    <xf numFmtId="0" fontId="0" fillId="0" borderId="7" xfId="0" applyBorder="1" applyAlignment="1">
      <alignment horizontal="center" vertical="center"/>
    </xf>
    <xf numFmtId="0" fontId="0" fillId="4" borderId="45" xfId="0" applyFill="1" applyBorder="1" applyAlignment="1">
      <alignment horizontal="center" vertical="center"/>
    </xf>
    <xf numFmtId="0" fontId="0" fillId="0" borderId="61" xfId="0" applyBorder="1" applyAlignment="1">
      <alignment vertical="center" wrapText="1"/>
    </xf>
    <xf numFmtId="0" fontId="0" fillId="0" borderId="38" xfId="0" applyBorder="1" applyAlignment="1">
      <alignment horizontal="left" vertical="center" wrapText="1"/>
    </xf>
    <xf numFmtId="0" fontId="0" fillId="4" borderId="11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4" borderId="28" xfId="0" applyFill="1" applyBorder="1" applyAlignment="1" applyProtection="1">
      <alignment horizontal="center" vertical="center"/>
      <protection locked="0"/>
    </xf>
    <xf numFmtId="44" fontId="0" fillId="4" borderId="8" xfId="1" applyFont="1" applyFill="1" applyBorder="1" applyProtection="1">
      <protection locked="0"/>
    </xf>
    <xf numFmtId="44" fontId="0" fillId="4" borderId="1" xfId="1" applyFont="1" applyFill="1" applyBorder="1" applyAlignment="1" applyProtection="1">
      <alignment horizontal="center" vertical="center"/>
      <protection locked="0"/>
    </xf>
    <xf numFmtId="44" fontId="0" fillId="4" borderId="5" xfId="1" applyFont="1" applyFill="1" applyBorder="1" applyAlignment="1" applyProtection="1">
      <alignment horizontal="center" vertical="center"/>
      <protection locked="0"/>
    </xf>
    <xf numFmtId="0" fontId="0" fillId="4" borderId="3" xfId="1" applyNumberFormat="1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44" fontId="15" fillId="4" borderId="9" xfId="1" applyFont="1" applyFill="1" applyBorder="1" applyAlignment="1" applyProtection="1">
      <alignment horizontal="center" vertical="center"/>
      <protection locked="0"/>
    </xf>
    <xf numFmtId="44" fontId="15" fillId="4" borderId="9" xfId="1" applyFont="1" applyFill="1" applyBorder="1" applyAlignment="1" applyProtection="1">
      <alignment horizontal="left" vertical="center"/>
      <protection locked="0"/>
    </xf>
    <xf numFmtId="44" fontId="15" fillId="4" borderId="62" xfId="1" applyFont="1" applyFill="1" applyBorder="1" applyAlignment="1" applyProtection="1">
      <alignment horizontal="left" vertical="center"/>
      <protection locked="0"/>
    </xf>
    <xf numFmtId="44" fontId="15" fillId="4" borderId="57" xfId="1" applyFont="1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4" borderId="52" xfId="0" applyNumberFormat="1" applyFill="1" applyBorder="1" applyAlignment="1" applyProtection="1">
      <alignment horizontal="center" vertical="center"/>
      <protection locked="0"/>
    </xf>
    <xf numFmtId="0" fontId="0" fillId="11" borderId="19" xfId="0" applyFill="1" applyBorder="1" applyAlignment="1" applyProtection="1">
      <alignment horizontal="center" vertical="center"/>
      <protection locked="0"/>
    </xf>
    <xf numFmtId="0" fontId="0" fillId="11" borderId="12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11" borderId="4" xfId="0" applyFill="1" applyBorder="1" applyAlignment="1" applyProtection="1">
      <alignment horizontal="center" vertical="center"/>
      <protection locked="0"/>
    </xf>
    <xf numFmtId="0" fontId="0" fillId="11" borderId="1" xfId="0" applyFill="1" applyBorder="1" applyAlignment="1" applyProtection="1">
      <alignment horizontal="center" vertical="center"/>
      <protection locked="0"/>
    </xf>
    <xf numFmtId="0" fontId="0" fillId="11" borderId="18" xfId="0" applyFill="1" applyBorder="1" applyAlignment="1" applyProtection="1">
      <alignment horizontal="center" vertical="center"/>
      <protection locked="0"/>
    </xf>
    <xf numFmtId="0" fontId="0" fillId="11" borderId="20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44" fontId="0" fillId="4" borderId="5" xfId="1" applyFont="1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0" fillId="0" borderId="6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4" borderId="10" xfId="0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center" vertical="center"/>
      <protection locked="0"/>
    </xf>
    <xf numFmtId="44" fontId="12" fillId="3" borderId="27" xfId="1" quotePrefix="1" applyFont="1" applyFill="1" applyBorder="1" applyAlignment="1">
      <alignment horizontal="center" vertical="center"/>
    </xf>
    <xf numFmtId="44" fontId="12" fillId="3" borderId="28" xfId="1" quotePrefix="1" applyFont="1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44" fontId="0" fillId="4" borderId="10" xfId="1" applyFont="1" applyFill="1" applyBorder="1" applyAlignment="1" applyProtection="1">
      <alignment horizontal="center" vertical="center"/>
      <protection locked="0"/>
    </xf>
    <xf numFmtId="44" fontId="0" fillId="4" borderId="11" xfId="1" applyFont="1" applyFill="1" applyBorder="1" applyAlignment="1" applyProtection="1">
      <alignment horizontal="center" vertical="center"/>
      <protection locked="0"/>
    </xf>
    <xf numFmtId="0" fontId="0" fillId="8" borderId="31" xfId="0" applyFill="1" applyBorder="1" applyAlignment="1">
      <alignment horizontal="center" vertical="center" wrapText="1"/>
    </xf>
    <xf numFmtId="0" fontId="0" fillId="8" borderId="32" xfId="0" applyFill="1" applyBorder="1" applyAlignment="1">
      <alignment horizontal="center" vertical="center" wrapText="1"/>
    </xf>
    <xf numFmtId="0" fontId="0" fillId="8" borderId="33" xfId="0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6" borderId="31" xfId="0" applyFill="1" applyBorder="1" applyAlignment="1" applyProtection="1">
      <alignment horizontal="center" vertical="center"/>
    </xf>
    <xf numFmtId="0" fontId="0" fillId="6" borderId="33" xfId="0" applyFill="1" applyBorder="1" applyAlignment="1" applyProtection="1">
      <alignment horizontal="center" vertical="center"/>
    </xf>
    <xf numFmtId="0" fontId="0" fillId="8" borderId="22" xfId="0" applyFill="1" applyBorder="1" applyAlignment="1">
      <alignment horizontal="center" vertical="center" wrapText="1"/>
    </xf>
    <xf numFmtId="0" fontId="0" fillId="8" borderId="23" xfId="0" applyFill="1" applyBorder="1" applyAlignment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wrapText="1"/>
    </xf>
    <xf numFmtId="0" fontId="6" fillId="0" borderId="23" xfId="0" applyFont="1" applyBorder="1" applyAlignment="1">
      <alignment horizontal="center" wrapText="1"/>
    </xf>
    <xf numFmtId="0" fontId="6" fillId="0" borderId="24" xfId="0" applyFont="1" applyBorder="1" applyAlignment="1">
      <alignment horizontal="center" wrapText="1"/>
    </xf>
    <xf numFmtId="0" fontId="0" fillId="0" borderId="31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8" fillId="8" borderId="22" xfId="0" applyFont="1" applyFill="1" applyBorder="1" applyAlignment="1">
      <alignment horizontal="center" vertical="center" wrapText="1"/>
    </xf>
    <xf numFmtId="0" fontId="18" fillId="8" borderId="23" xfId="0" applyFont="1" applyFill="1" applyBorder="1" applyAlignment="1">
      <alignment horizontal="center" vertical="center" wrapText="1"/>
    </xf>
    <xf numFmtId="0" fontId="18" fillId="8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23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24" fillId="6" borderId="55" xfId="0" applyFont="1" applyFill="1" applyBorder="1" applyAlignment="1">
      <alignment horizontal="center" vertical="center" wrapText="1"/>
    </xf>
    <xf numFmtId="0" fontId="24" fillId="6" borderId="54" xfId="0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2" fillId="3" borderId="49" xfId="0" applyFont="1" applyFill="1" applyBorder="1" applyAlignment="1" applyProtection="1">
      <alignment horizontal="center" vertical="center"/>
    </xf>
    <xf numFmtId="0" fontId="12" fillId="3" borderId="50" xfId="0" applyFont="1" applyFill="1" applyBorder="1" applyAlignment="1" applyProtection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44" fontId="30" fillId="3" borderId="22" xfId="0" applyNumberFormat="1" applyFont="1" applyFill="1" applyBorder="1" applyAlignment="1">
      <alignment horizontal="center" vertical="center"/>
    </xf>
    <xf numFmtId="44" fontId="30" fillId="3" borderId="23" xfId="0" applyNumberFormat="1" applyFont="1" applyFill="1" applyBorder="1" applyAlignment="1">
      <alignment horizontal="center" vertical="center"/>
    </xf>
    <xf numFmtId="44" fontId="30" fillId="3" borderId="24" xfId="0" applyNumberFormat="1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left" vertical="center" wrapText="1"/>
    </xf>
    <xf numFmtId="0" fontId="5" fillId="9" borderId="61" xfId="0" applyFont="1" applyFill="1" applyBorder="1" applyAlignment="1">
      <alignment horizontal="left" vertical="center" wrapText="1"/>
    </xf>
    <xf numFmtId="0" fontId="0" fillId="9" borderId="6" xfId="0" applyFill="1" applyBorder="1" applyAlignment="1">
      <alignment horizontal="left" vertical="center" wrapText="1"/>
    </xf>
    <xf numFmtId="44" fontId="12" fillId="3" borderId="3" xfId="0" applyNumberFormat="1" applyFont="1" applyFill="1" applyBorder="1" applyAlignment="1">
      <alignment horizontal="center" vertical="center"/>
    </xf>
    <xf numFmtId="44" fontId="12" fillId="3" borderId="45" xfId="0" applyNumberFormat="1" applyFont="1" applyFill="1" applyBorder="1" applyAlignment="1">
      <alignment horizontal="center" vertical="center"/>
    </xf>
    <xf numFmtId="44" fontId="12" fillId="3" borderId="7" xfId="0" applyNumberFormat="1" applyFont="1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 wrapText="1"/>
    </xf>
    <xf numFmtId="0" fontId="0" fillId="6" borderId="18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0" fillId="0" borderId="53" xfId="0" applyBorder="1" applyAlignment="1">
      <alignment horizontal="center" vertical="center" wrapText="1"/>
    </xf>
    <xf numFmtId="165" fontId="0" fillId="4" borderId="5" xfId="1" applyNumberFormat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 wrapText="1"/>
    </xf>
    <xf numFmtId="0" fontId="35" fillId="10" borderId="67" xfId="0" applyFont="1" applyFill="1" applyBorder="1" applyAlignment="1">
      <alignment horizontal="left" vertical="top" wrapText="1"/>
    </xf>
    <xf numFmtId="0" fontId="35" fillId="10" borderId="63" xfId="0" applyFont="1" applyFill="1" applyBorder="1" applyAlignment="1">
      <alignment horizontal="left" vertical="top" wrapText="1"/>
    </xf>
    <xf numFmtId="0" fontId="35" fillId="10" borderId="68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 wrapText="1"/>
    </xf>
    <xf numFmtId="44" fontId="0" fillId="3" borderId="5" xfId="0" applyNumberFormat="1" applyFill="1" applyBorder="1" applyAlignment="1">
      <alignment horizontal="center" vertical="center"/>
    </xf>
    <xf numFmtId="0" fontId="42" fillId="10" borderId="48" xfId="0" applyFont="1" applyFill="1" applyBorder="1" applyAlignment="1">
      <alignment horizontal="center" vertical="center" wrapText="1"/>
    </xf>
    <xf numFmtId="0" fontId="43" fillId="10" borderId="66" xfId="0" applyFont="1" applyFill="1" applyBorder="1" applyAlignment="1">
      <alignment horizontal="center" vertical="center" wrapText="1"/>
    </xf>
    <xf numFmtId="0" fontId="43" fillId="10" borderId="16" xfId="0" applyFont="1" applyFill="1" applyBorder="1" applyAlignment="1">
      <alignment horizontal="center" vertical="center" wrapText="1"/>
    </xf>
    <xf numFmtId="0" fontId="43" fillId="10" borderId="17" xfId="0" applyFont="1" applyFill="1" applyBorder="1" applyAlignment="1">
      <alignment horizontal="center" vertical="center" wrapText="1"/>
    </xf>
    <xf numFmtId="0" fontId="26" fillId="8" borderId="31" xfId="0" applyFont="1" applyFill="1" applyBorder="1" applyAlignment="1">
      <alignment horizontal="center" vertical="center"/>
    </xf>
    <xf numFmtId="0" fontId="26" fillId="8" borderId="32" xfId="0" applyFont="1" applyFill="1" applyBorder="1" applyAlignment="1">
      <alignment horizontal="center" vertical="center"/>
    </xf>
    <xf numFmtId="0" fontId="26" fillId="8" borderId="33" xfId="0" applyFont="1" applyFill="1" applyBorder="1" applyAlignment="1">
      <alignment horizontal="center" vertical="center"/>
    </xf>
    <xf numFmtId="0" fontId="44" fillId="8" borderId="2" xfId="0" applyFont="1" applyFill="1" applyBorder="1" applyAlignment="1">
      <alignment horizontal="center" vertical="center" wrapText="1"/>
    </xf>
    <xf numFmtId="0" fontId="44" fillId="8" borderId="3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 wrapText="1"/>
    </xf>
    <xf numFmtId="0" fontId="14" fillId="8" borderId="8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29" fillId="9" borderId="6" xfId="0" applyFont="1" applyFill="1" applyBorder="1" applyAlignment="1">
      <alignment horizontal="center" vertical="center" wrapText="1"/>
    </xf>
    <xf numFmtId="0" fontId="5" fillId="9" borderId="7" xfId="0" applyFont="1" applyFill="1" applyBorder="1" applyAlignment="1">
      <alignment horizontal="center" vertical="center"/>
    </xf>
    <xf numFmtId="0" fontId="0" fillId="9" borderId="9" xfId="0" applyFill="1" applyBorder="1" applyAlignment="1">
      <alignment horizontal="left" vertical="center" wrapText="1"/>
    </xf>
    <xf numFmtId="0" fontId="0" fillId="0" borderId="55" xfId="0" applyBorder="1" applyAlignment="1">
      <alignment wrapText="1"/>
    </xf>
    <xf numFmtId="44" fontId="15" fillId="9" borderId="57" xfId="0" applyNumberFormat="1" applyFont="1" applyFill="1" applyBorder="1" applyAlignment="1">
      <alignment horizontal="center" vertical="center"/>
    </xf>
    <xf numFmtId="44" fontId="12" fillId="4" borderId="5" xfId="1" applyFont="1" applyFill="1" applyBorder="1" applyAlignment="1" applyProtection="1">
      <alignment vertical="center"/>
      <protection locked="0"/>
    </xf>
    <xf numFmtId="0" fontId="0" fillId="8" borderId="31" xfId="0" applyFill="1" applyBorder="1" applyAlignment="1">
      <alignment horizontal="left" vertical="center" wrapText="1"/>
    </xf>
    <xf numFmtId="0" fontId="0" fillId="8" borderId="33" xfId="0" applyFill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44" fontId="15" fillId="4" borderId="53" xfId="1" applyFont="1" applyFill="1" applyBorder="1" applyAlignment="1" applyProtection="1">
      <alignment horizontal="center" vertical="center"/>
      <protection locked="0"/>
    </xf>
  </cellXfs>
  <cellStyles count="3">
    <cellStyle name="Monétaire" xfId="1" builtinId="4"/>
    <cellStyle name="Normal" xfId="0" builtinId="0"/>
    <cellStyle name="Pourcentage" xfId="2" builtinId="5"/>
  </cellStyles>
  <dxfs count="0"/>
  <tableStyles count="0" defaultTableStyle="TableStyleMedium2" defaultPivotStyle="PivotStyleLight16"/>
  <colors>
    <mruColors>
      <color rgb="FFFFFF99"/>
      <color rgb="FFFEF2EC"/>
      <color rgb="FFFDFFF3"/>
      <color rgb="FFEDF1F9"/>
      <color rgb="FFFF33CC"/>
      <color rgb="FFEAEAEA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2</xdr:row>
      <xdr:rowOff>304800</xdr:rowOff>
    </xdr:to>
    <xdr:sp macro="" textlink="">
      <xdr:nvSpPr>
        <xdr:cNvPr id="1026" name="AutoShape 2" descr="Sticker Chiffre 1 pour coller sur votre voiture ou moto ! Etiquette &amp;  Autocollant">
          <a:extLst>
            <a:ext uri="{FF2B5EF4-FFF2-40B4-BE49-F238E27FC236}">
              <a16:creationId xmlns:a16="http://schemas.microsoft.com/office/drawing/2014/main" id="{BB2AD6CE-2A94-4667-BA16-5575DF8A2013}"/>
            </a:ext>
          </a:extLst>
        </xdr:cNvPr>
        <xdr:cNvSpPr>
          <a:spLocks noChangeAspect="1" noChangeArrowheads="1"/>
        </xdr:cNvSpPr>
      </xdr:nvSpPr>
      <xdr:spPr bwMode="auto">
        <a:xfrm>
          <a:off x="0" y="8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2</xdr:row>
      <xdr:rowOff>304800</xdr:rowOff>
    </xdr:to>
    <xdr:sp macro="" textlink="">
      <xdr:nvSpPr>
        <xdr:cNvPr id="1028" name="AutoShape 4" descr="Sticker Chiffre 1 pour coller sur votre voiture ou moto ! Etiquette &amp;  Autocollant">
          <a:extLst>
            <a:ext uri="{FF2B5EF4-FFF2-40B4-BE49-F238E27FC236}">
              <a16:creationId xmlns:a16="http://schemas.microsoft.com/office/drawing/2014/main" id="{90991021-6E36-49D6-802C-0B3663FB00AD}"/>
            </a:ext>
          </a:extLst>
        </xdr:cNvPr>
        <xdr:cNvSpPr>
          <a:spLocks noChangeAspect="1" noChangeArrowheads="1"/>
        </xdr:cNvSpPr>
      </xdr:nvSpPr>
      <xdr:spPr bwMode="auto">
        <a:xfrm>
          <a:off x="0" y="8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156884</xdr:colOff>
      <xdr:row>2</xdr:row>
      <xdr:rowOff>33618</xdr:rowOff>
    </xdr:from>
    <xdr:to>
      <xdr:col>0</xdr:col>
      <xdr:colOff>1322295</xdr:colOff>
      <xdr:row>3</xdr:row>
      <xdr:rowOff>317206</xdr:rowOff>
    </xdr:to>
    <xdr:pic>
      <xdr:nvPicPr>
        <xdr:cNvPr id="10" name="Image 9" descr="Chiffre 1 (REFM002)">
          <a:extLst>
            <a:ext uri="{FF2B5EF4-FFF2-40B4-BE49-F238E27FC236}">
              <a16:creationId xmlns:a16="http://schemas.microsoft.com/office/drawing/2014/main" id="{BF6E3F27-19AD-40C9-BEF6-030A2203C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84" y="1299883"/>
          <a:ext cx="1165411" cy="1168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22411</xdr:rowOff>
    </xdr:from>
    <xdr:to>
      <xdr:col>0</xdr:col>
      <xdr:colOff>1510256</xdr:colOff>
      <xdr:row>61</xdr:row>
      <xdr:rowOff>806822</xdr:rowOff>
    </xdr:to>
    <xdr:pic>
      <xdr:nvPicPr>
        <xdr:cNvPr id="12" name="Image 11" descr="https://stickeramoi.com/6752-thickbox_default/autocollant-numero-3.jpg">
          <a:extLst>
            <a:ext uri="{FF2B5EF4-FFF2-40B4-BE49-F238E27FC236}">
              <a16:creationId xmlns:a16="http://schemas.microsoft.com/office/drawing/2014/main" id="{09BFB2EF-C505-4DFB-8861-81CC3CCE976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7" t="24993" r="17180" b="23234"/>
        <a:stretch/>
      </xdr:blipFill>
      <xdr:spPr bwMode="auto">
        <a:xfrm>
          <a:off x="0" y="28518970"/>
          <a:ext cx="1510256" cy="1221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67235</xdr:colOff>
      <xdr:row>18</xdr:row>
      <xdr:rowOff>123266</xdr:rowOff>
    </xdr:from>
    <xdr:to>
      <xdr:col>0</xdr:col>
      <xdr:colOff>1514904</xdr:colOff>
      <xdr:row>20</xdr:row>
      <xdr:rowOff>224119</xdr:rowOff>
    </xdr:to>
    <xdr:pic>
      <xdr:nvPicPr>
        <xdr:cNvPr id="13" name="Image 12" descr="https://stickeramoi.com/6736-thickbox_default/autocollant-numero-2.jpg">
          <a:extLst>
            <a:ext uri="{FF2B5EF4-FFF2-40B4-BE49-F238E27FC236}">
              <a16:creationId xmlns:a16="http://schemas.microsoft.com/office/drawing/2014/main" id="{03B8C8ED-C0BA-427A-9363-BC488342248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73" t="28794" r="22019" b="25959"/>
        <a:stretch/>
      </xdr:blipFill>
      <xdr:spPr bwMode="auto">
        <a:xfrm>
          <a:off x="67235" y="12606619"/>
          <a:ext cx="1447669" cy="1288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907676</xdr:colOff>
      <xdr:row>16</xdr:row>
      <xdr:rowOff>113512</xdr:rowOff>
    </xdr:from>
    <xdr:to>
      <xdr:col>0</xdr:col>
      <xdr:colOff>1546412</xdr:colOff>
      <xdr:row>17</xdr:row>
      <xdr:rowOff>571500</xdr:rowOff>
    </xdr:to>
    <xdr:pic>
      <xdr:nvPicPr>
        <xdr:cNvPr id="14" name="Image 13" descr="Vecteur d'ic?ne de marque d'exclamation Symbole de signe d'attention Ic?ne vigilante de avertissement">
          <a:extLst>
            <a:ext uri="{FF2B5EF4-FFF2-40B4-BE49-F238E27FC236}">
              <a16:creationId xmlns:a16="http://schemas.microsoft.com/office/drawing/2014/main" id="{CD6E02A2-FAF8-4BCA-8F8D-9804A2BBA83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90" t="9484" r="13450" b="20442"/>
        <a:stretch/>
      </xdr:blipFill>
      <xdr:spPr bwMode="auto">
        <a:xfrm>
          <a:off x="907676" y="12058983"/>
          <a:ext cx="638736" cy="648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0"/>
  <sheetViews>
    <sheetView tabSelected="1" zoomScale="85" workbookViewId="0">
      <selection activeCell="J66" sqref="J66"/>
    </sheetView>
  </sheetViews>
  <sheetFormatPr baseColWidth="10" defaultRowHeight="15" x14ac:dyDescent="0.25"/>
  <cols>
    <col min="1" max="1" width="23.85546875" customWidth="1"/>
    <col min="2" max="2" width="39.140625" customWidth="1"/>
    <col min="3" max="3" width="21.5703125" customWidth="1"/>
    <col min="4" max="4" width="22" customWidth="1"/>
    <col min="5" max="5" width="24.28515625" customWidth="1"/>
    <col min="6" max="6" width="16.42578125" customWidth="1"/>
    <col min="7" max="7" width="17.140625" customWidth="1"/>
    <col min="8" max="8" width="14.42578125" customWidth="1"/>
  </cols>
  <sheetData>
    <row r="1" spans="1:8" ht="84" customHeight="1" thickBot="1" x14ac:dyDescent="0.3">
      <c r="B1" s="196" t="s">
        <v>97</v>
      </c>
      <c r="C1" s="197"/>
      <c r="D1" s="197"/>
      <c r="E1" s="197"/>
      <c r="F1" s="197"/>
      <c r="G1" s="197"/>
      <c r="H1" s="198"/>
    </row>
    <row r="2" spans="1:8" ht="15.75" thickBot="1" x14ac:dyDescent="0.3"/>
    <row r="3" spans="1:8" ht="69.75" customHeight="1" thickBot="1" x14ac:dyDescent="0.3">
      <c r="B3" s="42" t="s">
        <v>95</v>
      </c>
      <c r="C3" s="206" t="s">
        <v>48</v>
      </c>
      <c r="D3" s="207"/>
      <c r="E3" s="208"/>
      <c r="G3" s="70"/>
    </row>
    <row r="4" spans="1:8" ht="49.5" customHeight="1" thickBot="1" x14ac:dyDescent="0.3">
      <c r="A4" s="36"/>
      <c r="B4" s="37"/>
      <c r="C4" s="199" t="s">
        <v>52</v>
      </c>
      <c r="D4" s="200"/>
      <c r="E4" s="201"/>
    </row>
    <row r="5" spans="1:8" ht="31.5" customHeight="1" thickBot="1" x14ac:dyDescent="0.3">
      <c r="B5" s="219" t="s">
        <v>47</v>
      </c>
      <c r="C5" s="220"/>
      <c r="D5" s="1"/>
      <c r="E5" s="213" t="s">
        <v>8</v>
      </c>
      <c r="F5" s="214"/>
      <c r="G5" s="214"/>
      <c r="H5" s="215"/>
    </row>
    <row r="6" spans="1:8" ht="66.75" customHeight="1" x14ac:dyDescent="0.25">
      <c r="B6" s="6" t="s">
        <v>96</v>
      </c>
      <c r="C6" s="142"/>
      <c r="D6" s="11">
        <f>C6+C8</f>
        <v>0</v>
      </c>
      <c r="E6" s="73"/>
      <c r="F6" s="109">
        <f>D6/4*2.5</f>
        <v>0</v>
      </c>
      <c r="G6" s="110" t="s">
        <v>5</v>
      </c>
      <c r="H6" s="111">
        <f>ROUNDUP(F6,0)</f>
        <v>0</v>
      </c>
    </row>
    <row r="7" spans="1:8" ht="47.25" customHeight="1" x14ac:dyDescent="0.25">
      <c r="B7" s="3" t="s">
        <v>21</v>
      </c>
      <c r="C7" s="118"/>
      <c r="D7" s="2"/>
      <c r="E7" s="164" t="s">
        <v>7</v>
      </c>
      <c r="F7" s="158">
        <f>MIN(30,H6)</f>
        <v>0</v>
      </c>
      <c r="G7" s="159"/>
      <c r="H7" s="160"/>
    </row>
    <row r="8" spans="1:8" ht="38.25" customHeight="1" thickBot="1" x14ac:dyDescent="0.3">
      <c r="A8" s="16"/>
      <c r="B8" s="112"/>
      <c r="C8" s="113">
        <f>C7/6</f>
        <v>0</v>
      </c>
      <c r="D8" s="2"/>
      <c r="E8" s="165"/>
      <c r="F8" s="161"/>
      <c r="G8" s="162"/>
      <c r="H8" s="163"/>
    </row>
    <row r="9" spans="1:8" ht="193.5" customHeight="1" x14ac:dyDescent="0.25">
      <c r="A9" s="168" t="s">
        <v>87</v>
      </c>
      <c r="B9" s="169"/>
      <c r="C9" s="117"/>
      <c r="D9" s="2"/>
      <c r="E9" s="74" t="s">
        <v>85</v>
      </c>
      <c r="F9" s="170">
        <f>C9*2</f>
        <v>0</v>
      </c>
      <c r="G9" s="170"/>
      <c r="H9" s="171"/>
    </row>
    <row r="10" spans="1:8" ht="51.75" customHeight="1" thickBot="1" x14ac:dyDescent="0.3">
      <c r="A10" s="108"/>
      <c r="B10" s="106" t="s">
        <v>83</v>
      </c>
      <c r="C10" s="119"/>
      <c r="D10" s="2"/>
      <c r="E10" s="107" t="s">
        <v>84</v>
      </c>
      <c r="F10" s="170">
        <f>C10</f>
        <v>0</v>
      </c>
      <c r="G10" s="170"/>
      <c r="H10" s="171"/>
    </row>
    <row r="11" spans="1:8" ht="147" customHeight="1" thickBot="1" x14ac:dyDescent="0.3">
      <c r="A11" s="172" t="s">
        <v>94</v>
      </c>
      <c r="B11" s="173"/>
      <c r="C11" s="120"/>
      <c r="E11" s="9" t="s">
        <v>6</v>
      </c>
      <c r="F11" s="216">
        <f>MIN(30,(F7+F9+F10))</f>
        <v>0</v>
      </c>
      <c r="G11" s="217"/>
      <c r="H11" s="218"/>
    </row>
    <row r="12" spans="1:8" ht="35.25" customHeight="1" x14ac:dyDescent="0.25"/>
    <row r="13" spans="1:8" ht="15.75" thickBot="1" x14ac:dyDescent="0.3">
      <c r="B13" s="221"/>
      <c r="C13" s="221"/>
      <c r="D13" s="221"/>
      <c r="E13" s="221"/>
      <c r="F13" s="10"/>
    </row>
    <row r="14" spans="1:8" ht="40.5" customHeight="1" thickBot="1" x14ac:dyDescent="0.3">
      <c r="B14" s="211" t="s">
        <v>4</v>
      </c>
      <c r="C14" s="212"/>
      <c r="D14" s="212"/>
      <c r="E14" s="212"/>
      <c r="F14" s="35">
        <f>SUM(C11,F11)</f>
        <v>0</v>
      </c>
    </row>
    <row r="15" spans="1:8" ht="21" customHeight="1" x14ac:dyDescent="0.25">
      <c r="D15" s="2"/>
    </row>
    <row r="16" spans="1:8" ht="95.25" customHeight="1" x14ac:dyDescent="0.25">
      <c r="B16" s="209" t="s">
        <v>39</v>
      </c>
      <c r="C16" s="210"/>
      <c r="D16" s="210"/>
      <c r="E16" s="210"/>
      <c r="F16" s="210"/>
    </row>
    <row r="18" spans="1:14" ht="48" customHeight="1" x14ac:dyDescent="0.25">
      <c r="B18" s="205" t="s">
        <v>66</v>
      </c>
      <c r="C18" s="205"/>
      <c r="D18" s="205"/>
      <c r="E18" s="205"/>
      <c r="F18" s="205"/>
    </row>
    <row r="19" spans="1:14" ht="10.5" customHeight="1" thickBot="1" x14ac:dyDescent="0.3"/>
    <row r="20" spans="1:14" ht="83.25" customHeight="1" thickBot="1" x14ac:dyDescent="0.3">
      <c r="B20" s="10"/>
      <c r="C20" s="187" t="s">
        <v>67</v>
      </c>
      <c r="D20" s="188"/>
      <c r="E20" s="189"/>
      <c r="F20" s="10"/>
      <c r="G20" s="10"/>
      <c r="H20" s="10"/>
      <c r="I20" s="10"/>
      <c r="J20" s="10"/>
      <c r="K20" s="10"/>
      <c r="L20" s="10"/>
      <c r="M20" s="10"/>
      <c r="N20" s="10"/>
    </row>
    <row r="21" spans="1:14" ht="30" x14ac:dyDescent="0.25">
      <c r="B21" s="20" t="s">
        <v>9</v>
      </c>
      <c r="C21" s="121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5"/>
    </row>
    <row r="22" spans="1:14" ht="30" customHeight="1" x14ac:dyDescent="0.25">
      <c r="B22" s="176" t="s">
        <v>68</v>
      </c>
      <c r="C22" s="12" t="s">
        <v>0</v>
      </c>
      <c r="D22" s="12" t="s">
        <v>10</v>
      </c>
      <c r="E22" s="12" t="s">
        <v>1</v>
      </c>
      <c r="F22" s="12" t="s">
        <v>11</v>
      </c>
      <c r="G22" s="12" t="s">
        <v>12</v>
      </c>
      <c r="H22" s="12" t="s">
        <v>13</v>
      </c>
      <c r="I22" s="12" t="s">
        <v>14</v>
      </c>
      <c r="J22" s="12" t="s">
        <v>15</v>
      </c>
      <c r="K22" s="12" t="s">
        <v>16</v>
      </c>
      <c r="L22" s="12" t="s">
        <v>17</v>
      </c>
      <c r="M22" s="12" t="s">
        <v>18</v>
      </c>
      <c r="N22" s="4" t="s">
        <v>2</v>
      </c>
    </row>
    <row r="23" spans="1:14" x14ac:dyDescent="0.25">
      <c r="B23" s="176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3"/>
    </row>
    <row r="24" spans="1:14" ht="41.25" customHeight="1" x14ac:dyDescent="0.25">
      <c r="B24" s="66" t="s">
        <v>19</v>
      </c>
      <c r="C24" s="67" t="e">
        <f>C25*F14</f>
        <v>#DIV/0!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/>
    </row>
    <row r="25" spans="1:14" ht="30.75" thickBot="1" x14ac:dyDescent="0.3">
      <c r="B25" s="68" t="s">
        <v>20</v>
      </c>
      <c r="C25" s="69" t="e">
        <f>((C21+C23+D23+E23+F23+G23+H23+I23+J23+K23+L23+M23+N23)/10)/F7</f>
        <v>#DIV/0!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8"/>
    </row>
    <row r="26" spans="1:14" ht="15" customHeight="1" x14ac:dyDescent="0.25"/>
    <row r="27" spans="1:14" ht="26.25" customHeight="1" x14ac:dyDescent="0.25">
      <c r="C27" s="167" t="s">
        <v>81</v>
      </c>
      <c r="D27" s="167"/>
      <c r="E27" s="167"/>
      <c r="I27" s="10"/>
    </row>
    <row r="28" spans="1:14" ht="21.75" customHeight="1" thickBot="1" x14ac:dyDescent="0.3">
      <c r="I28" s="10"/>
    </row>
    <row r="29" spans="1:14" ht="87.75" customHeight="1" thickBot="1" x14ac:dyDescent="0.3">
      <c r="C29" s="187" t="s">
        <v>82</v>
      </c>
      <c r="D29" s="188"/>
      <c r="E29" s="189"/>
      <c r="G29" s="166"/>
      <c r="H29" s="166"/>
      <c r="I29" s="96"/>
      <c r="J29" s="10"/>
    </row>
    <row r="30" spans="1:14" ht="49.5" customHeight="1" thickBot="1" x14ac:dyDescent="0.3">
      <c r="A30" s="30" t="s">
        <v>43</v>
      </c>
      <c r="B30" s="31"/>
      <c r="C30" s="31"/>
      <c r="D30" s="32"/>
      <c r="E30" s="32"/>
      <c r="F30" s="32"/>
      <c r="G30" s="146" t="s">
        <v>70</v>
      </c>
      <c r="H30" s="147"/>
      <c r="I30" s="124"/>
    </row>
    <row r="31" spans="1:14" ht="69" customHeight="1" thickBot="1" x14ac:dyDescent="0.3">
      <c r="A31" s="174" t="s">
        <v>29</v>
      </c>
      <c r="B31" s="46" t="s">
        <v>51</v>
      </c>
      <c r="C31" s="47" t="s">
        <v>28</v>
      </c>
      <c r="D31" s="48" t="s">
        <v>50</v>
      </c>
      <c r="E31" s="49" t="s">
        <v>22</v>
      </c>
      <c r="F31" s="50" t="s">
        <v>23</v>
      </c>
      <c r="G31" s="148" t="s">
        <v>53</v>
      </c>
      <c r="H31" s="149"/>
      <c r="I31" s="38">
        <f>I30*D32</f>
        <v>0</v>
      </c>
    </row>
    <row r="32" spans="1:14" ht="67.5" customHeight="1" thickBot="1" x14ac:dyDescent="0.3">
      <c r="A32" s="175"/>
      <c r="B32" s="125"/>
      <c r="C32" s="126"/>
      <c r="D32" s="127"/>
      <c r="E32" s="51">
        <f>(B32*C32/6)+(D32*I30/6)</f>
        <v>0</v>
      </c>
      <c r="F32" s="52">
        <f>E32*F14</f>
        <v>0</v>
      </c>
    </row>
    <row r="33" spans="1:9" ht="45.75" customHeight="1" thickBot="1" x14ac:dyDescent="0.3">
      <c r="A33" s="78" t="s">
        <v>44</v>
      </c>
      <c r="B33" s="79"/>
      <c r="C33" s="80"/>
      <c r="D33" s="81"/>
      <c r="E33" s="82"/>
      <c r="F33" s="83"/>
    </row>
    <row r="34" spans="1:9" ht="32.25" customHeight="1" x14ac:dyDescent="0.25">
      <c r="A34" s="190" t="s">
        <v>30</v>
      </c>
      <c r="B34" s="202" t="s">
        <v>73</v>
      </c>
      <c r="C34" s="193" t="s">
        <v>24</v>
      </c>
      <c r="D34" s="39" t="s">
        <v>28</v>
      </c>
      <c r="E34" s="40" t="s">
        <v>22</v>
      </c>
      <c r="F34" s="95" t="s">
        <v>23</v>
      </c>
      <c r="G34" s="90" t="s">
        <v>69</v>
      </c>
    </row>
    <row r="35" spans="1:9" ht="42" customHeight="1" thickBot="1" x14ac:dyDescent="0.3">
      <c r="A35" s="191"/>
      <c r="B35" s="203"/>
      <c r="C35" s="204"/>
      <c r="D35" s="128"/>
      <c r="E35" s="77" t="e">
        <f>E36+E37</f>
        <v>#DIV/0!</v>
      </c>
      <c r="F35" s="91" t="e">
        <f>E35*F14</f>
        <v>#DIV/0!</v>
      </c>
      <c r="G35" s="129"/>
    </row>
    <row r="36" spans="1:9" ht="53.25" customHeight="1" x14ac:dyDescent="0.25">
      <c r="A36" s="87" t="s">
        <v>74</v>
      </c>
      <c r="B36" s="130"/>
      <c r="C36" s="131"/>
      <c r="D36" s="97" t="e">
        <f>B36*C36/C43</f>
        <v>#DIV/0!</v>
      </c>
      <c r="E36" s="94" t="e">
        <f>((D36+D38+D40+D42)*D35)/6</f>
        <v>#DIV/0!</v>
      </c>
      <c r="F36" s="93"/>
    </row>
    <row r="37" spans="1:9" ht="53.25" customHeight="1" x14ac:dyDescent="0.25">
      <c r="A37" s="84" t="s">
        <v>75</v>
      </c>
      <c r="B37" s="132"/>
      <c r="C37" s="133"/>
      <c r="D37" s="98" t="e">
        <f>B37*C37/C43</f>
        <v>#DIV/0!</v>
      </c>
      <c r="E37" s="94" t="e">
        <f>((D37+D39+D41)*G35)/6</f>
        <v>#DIV/0!</v>
      </c>
      <c r="F37" s="93"/>
    </row>
    <row r="38" spans="1:9" ht="50.25" customHeight="1" x14ac:dyDescent="0.25">
      <c r="A38" s="88" t="s">
        <v>76</v>
      </c>
      <c r="B38" s="134"/>
      <c r="C38" s="135"/>
      <c r="D38" s="99" t="e">
        <f>B38*C38/C43</f>
        <v>#DIV/0!</v>
      </c>
      <c r="E38" s="92"/>
      <c r="F38" s="93"/>
    </row>
    <row r="39" spans="1:9" ht="50.25" customHeight="1" x14ac:dyDescent="0.25">
      <c r="A39" s="85" t="s">
        <v>77</v>
      </c>
      <c r="B39" s="136"/>
      <c r="C39" s="137"/>
      <c r="D39" s="99" t="e">
        <f>B39*C39/C43</f>
        <v>#DIV/0!</v>
      </c>
      <c r="E39" s="92"/>
      <c r="F39" s="93"/>
    </row>
    <row r="40" spans="1:9" ht="38.25" customHeight="1" x14ac:dyDescent="0.25">
      <c r="A40" s="88" t="s">
        <v>78</v>
      </c>
      <c r="B40" s="134"/>
      <c r="C40" s="135"/>
      <c r="D40" s="99" t="e">
        <f>B40*C40/C43</f>
        <v>#DIV/0!</v>
      </c>
      <c r="E40" s="92"/>
      <c r="F40" s="93"/>
    </row>
    <row r="41" spans="1:9" ht="38.25" customHeight="1" x14ac:dyDescent="0.25">
      <c r="A41" s="86" t="s">
        <v>79</v>
      </c>
      <c r="B41" s="138"/>
      <c r="C41" s="139"/>
      <c r="D41" s="99" t="e">
        <f>B41*C41/C43</f>
        <v>#DIV/0!</v>
      </c>
      <c r="E41" s="92"/>
      <c r="F41" s="93"/>
    </row>
    <row r="42" spans="1:9" ht="38.25" customHeight="1" thickBot="1" x14ac:dyDescent="0.3">
      <c r="A42" s="89" t="s">
        <v>80</v>
      </c>
      <c r="B42" s="140"/>
      <c r="C42" s="141"/>
      <c r="D42" s="100" t="e">
        <f>B42*C42/C43</f>
        <v>#DIV/0!</v>
      </c>
      <c r="E42" s="92"/>
      <c r="F42" s="93"/>
    </row>
    <row r="43" spans="1:9" ht="47.25" customHeight="1" thickBot="1" x14ac:dyDescent="0.3">
      <c r="A43" s="192" t="s">
        <v>38</v>
      </c>
      <c r="B43" s="193"/>
      <c r="C43" s="194">
        <f>C36+C38+C40+C42</f>
        <v>0</v>
      </c>
      <c r="D43" s="195"/>
      <c r="E43" s="92"/>
      <c r="F43" s="93"/>
    </row>
    <row r="44" spans="1:9" ht="38.25" customHeight="1" thickBot="1" x14ac:dyDescent="0.3">
      <c r="A44" s="30" t="s">
        <v>45</v>
      </c>
      <c r="B44" s="80"/>
      <c r="C44" s="32"/>
      <c r="D44" s="32"/>
      <c r="E44" s="32"/>
      <c r="F44" s="105"/>
      <c r="G44" s="146" t="s">
        <v>72</v>
      </c>
      <c r="H44" s="147"/>
      <c r="I44" s="124"/>
    </row>
    <row r="45" spans="1:9" ht="30" customHeight="1" x14ac:dyDescent="0.25">
      <c r="A45" s="183" t="s">
        <v>28</v>
      </c>
      <c r="B45" s="184"/>
      <c r="C45" s="185"/>
      <c r="D45" s="185"/>
      <c r="E45" s="185"/>
      <c r="F45" s="186"/>
      <c r="G45" s="144" t="s">
        <v>69</v>
      </c>
      <c r="H45" s="145"/>
      <c r="I45" s="123"/>
    </row>
    <row r="46" spans="1:9" ht="27" customHeight="1" thickBot="1" x14ac:dyDescent="0.3">
      <c r="A46" s="41" t="s">
        <v>40</v>
      </c>
      <c r="B46" s="29"/>
      <c r="C46" s="177"/>
      <c r="D46" s="177"/>
      <c r="E46" s="177"/>
      <c r="F46" s="178"/>
      <c r="G46" s="148" t="s">
        <v>53</v>
      </c>
      <c r="H46" s="149"/>
      <c r="I46" s="71">
        <f>I44*I45</f>
        <v>0</v>
      </c>
    </row>
    <row r="47" spans="1:9" ht="30.75" customHeight="1" thickBot="1" x14ac:dyDescent="0.3">
      <c r="A47" s="101" t="s">
        <v>41</v>
      </c>
      <c r="B47" s="102"/>
      <c r="C47" s="179"/>
      <c r="D47" s="179"/>
      <c r="E47" s="179"/>
      <c r="F47" s="180"/>
      <c r="G47" s="274" t="s">
        <v>108</v>
      </c>
    </row>
    <row r="48" spans="1:9" ht="31.5" customHeight="1" thickBot="1" x14ac:dyDescent="0.3">
      <c r="A48" s="103" t="s">
        <v>42</v>
      </c>
      <c r="B48" s="104"/>
      <c r="C48" s="181" t="e">
        <f>((C46/C47/6)*F14)*C45</f>
        <v>#DIV/0!</v>
      </c>
      <c r="D48" s="181"/>
      <c r="E48" s="181"/>
      <c r="F48" s="182"/>
      <c r="G48" s="275" t="e">
        <f>C48/F14</f>
        <v>#DIV/0!</v>
      </c>
    </row>
    <row r="49" spans="2:8" x14ac:dyDescent="0.25">
      <c r="F49" s="10"/>
    </row>
    <row r="50" spans="2:8" ht="15.75" thickBot="1" x14ac:dyDescent="0.3">
      <c r="D50" s="28"/>
    </row>
    <row r="51" spans="2:8" ht="40.5" customHeight="1" x14ac:dyDescent="0.25">
      <c r="B51" s="150" t="s">
        <v>46</v>
      </c>
      <c r="C51" s="151"/>
    </row>
    <row r="52" spans="2:8" ht="41.25" customHeight="1" x14ac:dyDescent="0.25">
      <c r="B52" s="5" t="s">
        <v>25</v>
      </c>
      <c r="C52" s="143"/>
    </row>
    <row r="53" spans="2:8" ht="46.5" customHeight="1" x14ac:dyDescent="0.25">
      <c r="B53" s="5" t="s">
        <v>26</v>
      </c>
      <c r="C53" s="143"/>
    </row>
    <row r="54" spans="2:8" ht="27" customHeight="1" thickBot="1" x14ac:dyDescent="0.3">
      <c r="B54" s="33" t="s">
        <v>3</v>
      </c>
      <c r="C54" s="34">
        <f>C53-C52</f>
        <v>0</v>
      </c>
    </row>
    <row r="56" spans="2:8" x14ac:dyDescent="0.25">
      <c r="B56" s="152" t="s">
        <v>27</v>
      </c>
      <c r="C56" s="153"/>
    </row>
    <row r="57" spans="2:8" x14ac:dyDescent="0.25">
      <c r="B57" s="154"/>
      <c r="C57" s="155"/>
    </row>
    <row r="58" spans="2:8" x14ac:dyDescent="0.25">
      <c r="B58" s="156"/>
      <c r="C58" s="157"/>
    </row>
    <row r="60" spans="2:8" ht="15.75" thickBot="1" x14ac:dyDescent="0.3"/>
    <row r="61" spans="2:8" ht="34.5" customHeight="1" x14ac:dyDescent="0.25">
      <c r="B61" s="263" t="s">
        <v>103</v>
      </c>
      <c r="C61" s="264"/>
      <c r="D61" s="264"/>
      <c r="E61" s="264"/>
      <c r="F61" s="264"/>
      <c r="G61" s="264"/>
      <c r="H61" s="265"/>
    </row>
    <row r="62" spans="2:8" ht="77.25" customHeight="1" x14ac:dyDescent="0.25">
      <c r="B62" s="251" t="s">
        <v>101</v>
      </c>
      <c r="C62" s="252"/>
      <c r="D62" s="252"/>
      <c r="E62" s="252"/>
      <c r="F62" s="252"/>
      <c r="G62" s="252"/>
      <c r="H62" s="253"/>
    </row>
    <row r="63" spans="2:8" ht="29.25" customHeight="1" thickBot="1" x14ac:dyDescent="0.3">
      <c r="B63" s="259" t="s">
        <v>102</v>
      </c>
      <c r="C63" s="260"/>
      <c r="D63" s="261"/>
      <c r="E63" s="261"/>
      <c r="F63" s="261"/>
      <c r="G63" s="261"/>
      <c r="H63" s="262"/>
    </row>
    <row r="64" spans="2:8" ht="35.25" customHeight="1" x14ac:dyDescent="0.25">
      <c r="B64" s="277" t="s">
        <v>106</v>
      </c>
      <c r="C64" s="278"/>
      <c r="D64" s="266" t="s">
        <v>104</v>
      </c>
      <c r="E64" s="267"/>
      <c r="F64" s="268" t="s">
        <v>105</v>
      </c>
      <c r="G64" s="269"/>
      <c r="H64" s="270"/>
    </row>
    <row r="65" spans="2:8" ht="121.5" customHeight="1" x14ac:dyDescent="0.25">
      <c r="B65" s="27" t="s">
        <v>107</v>
      </c>
      <c r="C65" s="276"/>
      <c r="D65" s="53" t="s">
        <v>64</v>
      </c>
      <c r="E65" s="249"/>
      <c r="F65" s="176" t="s">
        <v>100</v>
      </c>
      <c r="G65" s="254"/>
      <c r="H65" s="118"/>
    </row>
    <row r="66" spans="2:8" ht="105" x14ac:dyDescent="0.25">
      <c r="B66" s="279" t="s">
        <v>31</v>
      </c>
      <c r="C66" s="280"/>
      <c r="D66" s="250" t="s">
        <v>98</v>
      </c>
      <c r="E66" s="256" t="e">
        <f>E65/C65</f>
        <v>#DIV/0!</v>
      </c>
      <c r="F66" s="257" t="s">
        <v>65</v>
      </c>
      <c r="G66" s="255"/>
      <c r="H66" s="258"/>
    </row>
    <row r="67" spans="2:8" ht="30.75" thickBot="1" x14ac:dyDescent="0.3">
      <c r="D67" s="271" t="s">
        <v>99</v>
      </c>
      <c r="E67" s="272" t="e">
        <f>(ROUNDUP(E65/C66,0))</f>
        <v>#DIV/0!</v>
      </c>
      <c r="F67" s="237" t="s">
        <v>99</v>
      </c>
      <c r="G67" s="273"/>
      <c r="H67" s="272" t="e">
        <f>(ROUNDUP(H66/C66,0))</f>
        <v>#DIV/0!</v>
      </c>
    </row>
    <row r="68" spans="2:8" ht="23.25" customHeight="1" x14ac:dyDescent="0.25"/>
    <row r="69" spans="2:8" ht="97.5" customHeight="1" x14ac:dyDescent="0.25"/>
    <row r="70" spans="2:8" ht="31.5" customHeight="1" x14ac:dyDescent="0.25"/>
  </sheetData>
  <sheetProtection algorithmName="SHA-512" hashValue="djtRKKEoq0gF5ZIi6MVUs0eKft/iquP5UfXg2rMN4mt5Eu5uEveq4vz/WfapidZZ01xKTSMWmw4IuZR5fUS6IQ==" saltValue="HLy5BwZJUpl6//kpB+Wrng==" spinCount="100000" sheet="1" objects="1" scenarios="1"/>
  <mergeCells count="48">
    <mergeCell ref="B63:H63"/>
    <mergeCell ref="B61:H61"/>
    <mergeCell ref="B1:H1"/>
    <mergeCell ref="G30:H30"/>
    <mergeCell ref="G31:H31"/>
    <mergeCell ref="C4:E4"/>
    <mergeCell ref="B34:B35"/>
    <mergeCell ref="C34:C35"/>
    <mergeCell ref="C20:E20"/>
    <mergeCell ref="B18:F18"/>
    <mergeCell ref="C3:E3"/>
    <mergeCell ref="B16:F16"/>
    <mergeCell ref="B14:E14"/>
    <mergeCell ref="E5:H5"/>
    <mergeCell ref="F9:H9"/>
    <mergeCell ref="F11:H11"/>
    <mergeCell ref="B5:C5"/>
    <mergeCell ref="B13:E13"/>
    <mergeCell ref="A31:A32"/>
    <mergeCell ref="B22:B23"/>
    <mergeCell ref="C46:F46"/>
    <mergeCell ref="C47:F47"/>
    <mergeCell ref="C48:F48"/>
    <mergeCell ref="A45:B45"/>
    <mergeCell ref="C45:F45"/>
    <mergeCell ref="C29:E29"/>
    <mergeCell ref="A34:A35"/>
    <mergeCell ref="A43:B43"/>
    <mergeCell ref="C43:D43"/>
    <mergeCell ref="F7:H8"/>
    <mergeCell ref="E7:E8"/>
    <mergeCell ref="G29:H29"/>
    <mergeCell ref="C27:E27"/>
    <mergeCell ref="A9:B9"/>
    <mergeCell ref="F10:H10"/>
    <mergeCell ref="A11:B11"/>
    <mergeCell ref="G45:H45"/>
    <mergeCell ref="G44:H44"/>
    <mergeCell ref="G46:H46"/>
    <mergeCell ref="B51:C51"/>
    <mergeCell ref="B56:C58"/>
    <mergeCell ref="D64:E64"/>
    <mergeCell ref="F64:H64"/>
    <mergeCell ref="F65:G65"/>
    <mergeCell ref="F66:G66"/>
    <mergeCell ref="F67:G67"/>
    <mergeCell ref="B64:C64"/>
    <mergeCell ref="B62:H62"/>
  </mergeCells>
  <dataValidations count="6">
    <dataValidation type="whole" allowBlank="1" showInputMessage="1" showErrorMessage="1" prompt="Nombre de jours acquis pour fractionnement limité à 2 jours" sqref="C11" xr:uid="{00000000-0002-0000-0000-000000000000}">
      <formula1>1</formula1>
      <formula2>2</formula2>
    </dataValidation>
    <dataValidation type="whole" allowBlank="1" showInputMessage="1" showErrorMessage="1" prompt="Les congés supplémentaires pour enfants à charge n'ouvrent pas droit à indemnité compensatrice de congés payés en fin de contrat." sqref="C9:C10" xr:uid="{00000000-0002-0000-0000-000001000000}">
      <formula1>1</formula1>
      <formula2>9</formula2>
    </dataValidation>
    <dataValidation type="whole" allowBlank="1" showInputMessage="1" showErrorMessage="1" prompt="Si l'assistamaternel a plus de 21 ans, ces congés supplémentaires ne peuvent dépasser 30 jours de congés acquis au total" sqref="F9:H9" xr:uid="{00000000-0002-0000-0000-000002000000}">
      <formula1>2</formula1>
      <formula2>18</formula2>
    </dataValidation>
    <dataValidation type="whole" allowBlank="1" showInputMessage="1" showErrorMessage="1" prompt="Nombre de congés payés acquis plafonnés à 30 jours sauf si vous avez acquis des jours de congés supplémentaires pour fractionnement ou que vous avez moins de 21 ans et des enfants à charge de moins de 15 ans" sqref="F7:H8" xr:uid="{00000000-0002-0000-0000-000003000000}">
      <formula1>1</formula1>
      <formula2>30</formula2>
    </dataValidation>
    <dataValidation type="whole" allowBlank="1" showInputMessage="1" showErrorMessage="1" sqref="B32 B36 B38 B40" xr:uid="{00000000-0002-0000-0000-000004000000}">
      <formula1>1</formula1>
      <formula2>45</formula2>
    </dataValidation>
    <dataValidation type="whole" allowBlank="1" showInputMessage="1" showErrorMessage="1" prompt="Attention il ne peut y avoir plus de 52h de travail par semaine" sqref="I30" xr:uid="{00000000-0002-0000-0000-000005000000}">
      <formula1>1</formula1>
      <formula2>7</formula2>
    </dataValidation>
  </dataValidations>
  <pageMargins left="0.70866141732283472" right="0.70866141732283472" top="0.19685039370078741" bottom="0.15748031496062992" header="0.31496062992125984" footer="0.31496062992125984"/>
  <pageSetup paperSize="9" scale="54" fitToHeight="0" orientation="landscape" verticalDpi="360" r:id="rId1"/>
  <ignoredErrors>
    <ignoredError sqref="C24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topLeftCell="A9" workbookViewId="0">
      <selection activeCell="C10" sqref="C10"/>
    </sheetView>
  </sheetViews>
  <sheetFormatPr baseColWidth="10" defaultRowHeight="15" x14ac:dyDescent="0.25"/>
  <cols>
    <col min="1" max="1" width="29.28515625" customWidth="1"/>
    <col min="2" max="2" width="33.5703125" customWidth="1"/>
    <col min="3" max="3" width="23.140625" customWidth="1"/>
    <col min="4" max="4" width="9" customWidth="1"/>
    <col min="5" max="5" width="29.28515625" customWidth="1"/>
    <col min="6" max="6" width="14.85546875" customWidth="1"/>
    <col min="7" max="7" width="13.5703125" customWidth="1"/>
  </cols>
  <sheetData>
    <row r="1" spans="1:9" ht="75.75" customHeight="1" thickBot="1" x14ac:dyDescent="0.3">
      <c r="A1" s="223" t="s">
        <v>86</v>
      </c>
      <c r="B1" s="197" t="s">
        <v>71</v>
      </c>
      <c r="C1" s="197"/>
      <c r="D1" s="197"/>
      <c r="E1" s="197"/>
      <c r="F1" s="198"/>
    </row>
    <row r="2" spans="1:9" ht="61.5" customHeight="1" thickBot="1" x14ac:dyDescent="0.3">
      <c r="A2" s="224"/>
      <c r="B2" s="245" t="s">
        <v>63</v>
      </c>
      <c r="C2" s="246"/>
      <c r="D2" s="246"/>
      <c r="E2" s="246"/>
      <c r="F2" s="247"/>
    </row>
    <row r="3" spans="1:9" ht="45.75" customHeight="1" thickBot="1" x14ac:dyDescent="0.3">
      <c r="B3" s="75" t="s">
        <v>35</v>
      </c>
      <c r="C3" s="76">
        <v>40</v>
      </c>
      <c r="E3" s="241" t="s">
        <v>49</v>
      </c>
      <c r="F3" s="243">
        <v>6</v>
      </c>
      <c r="G3" s="230" t="s">
        <v>57</v>
      </c>
      <c r="H3" s="231"/>
      <c r="I3" s="72">
        <f>MIN(30,(F5+D8+C9))</f>
        <v>9</v>
      </c>
    </row>
    <row r="4" spans="1:9" ht="52.5" customHeight="1" thickBot="1" x14ac:dyDescent="0.3">
      <c r="B4" s="25" t="s">
        <v>31</v>
      </c>
      <c r="C4" s="13">
        <v>3</v>
      </c>
      <c r="E4" s="242"/>
      <c r="F4" s="244"/>
      <c r="G4" s="232" t="s">
        <v>59</v>
      </c>
      <c r="H4" s="233"/>
      <c r="I4" s="234"/>
    </row>
    <row r="5" spans="1:9" ht="45.75" thickBot="1" x14ac:dyDescent="0.3">
      <c r="B5" s="3" t="s">
        <v>32</v>
      </c>
      <c r="C5" s="7">
        <v>12</v>
      </c>
      <c r="D5" s="24">
        <f>C5/4</f>
        <v>3</v>
      </c>
      <c r="E5" s="26" t="s">
        <v>58</v>
      </c>
      <c r="F5" s="59">
        <f>ROUNDUP(G5,0)</f>
        <v>8</v>
      </c>
      <c r="G5" s="60">
        <f>(C5/4*2.5)</f>
        <v>7.5</v>
      </c>
      <c r="H5" s="228">
        <f>SUM(I3,C10)</f>
        <v>10</v>
      </c>
      <c r="I5" s="229"/>
    </row>
    <row r="6" spans="1:9" ht="45" x14ac:dyDescent="0.25">
      <c r="B6" s="3" t="s">
        <v>62</v>
      </c>
      <c r="C6" s="7">
        <v>2</v>
      </c>
      <c r="E6" s="27" t="s">
        <v>36</v>
      </c>
      <c r="F6" s="22">
        <f>((C3*C4)/6)+(C6*(C4+D7)/6)</f>
        <v>21.1</v>
      </c>
    </row>
    <row r="7" spans="1:9" ht="30.75" thickBot="1" x14ac:dyDescent="0.3">
      <c r="B7" s="23" t="s">
        <v>33</v>
      </c>
      <c r="C7" s="45">
        <v>10</v>
      </c>
      <c r="D7" s="21">
        <f>C4*C7%</f>
        <v>0.30000000000000004</v>
      </c>
      <c r="E7" s="27" t="s">
        <v>37</v>
      </c>
      <c r="F7" s="22">
        <f>((C18*D5+D11+D12)/10)/F5</f>
        <v>20.572500000000002</v>
      </c>
    </row>
    <row r="8" spans="1:9" ht="132.75" thickBot="1" x14ac:dyDescent="0.3">
      <c r="A8" s="248" t="s">
        <v>88</v>
      </c>
      <c r="B8" s="169"/>
      <c r="C8" s="44"/>
      <c r="D8" s="24">
        <f>C8*2</f>
        <v>0</v>
      </c>
      <c r="E8" s="61" t="s">
        <v>92</v>
      </c>
      <c r="F8" s="43">
        <f>(F7-F6)*H5</f>
        <v>-5.2749999999999986</v>
      </c>
    </row>
    <row r="9" spans="1:9" ht="30.75" thickBot="1" x14ac:dyDescent="0.3">
      <c r="B9" s="116" t="s">
        <v>89</v>
      </c>
      <c r="C9" s="8">
        <v>1</v>
      </c>
      <c r="D9" s="24"/>
      <c r="E9" s="235" t="s">
        <v>91</v>
      </c>
      <c r="F9" s="238">
        <f>(H5-F3)*F6</f>
        <v>84.4</v>
      </c>
    </row>
    <row r="10" spans="1:9" ht="182.25" x14ac:dyDescent="0.25">
      <c r="B10" s="115" t="s">
        <v>93</v>
      </c>
      <c r="C10" s="114">
        <v>1</v>
      </c>
      <c r="E10" s="236"/>
      <c r="F10" s="239"/>
    </row>
    <row r="11" spans="1:9" ht="30.75" customHeight="1" x14ac:dyDescent="0.25">
      <c r="B11" s="53" t="s">
        <v>60</v>
      </c>
      <c r="C11" s="7"/>
      <c r="D11" s="64">
        <f>C11*C4</f>
        <v>0</v>
      </c>
      <c r="E11" s="236"/>
      <c r="F11" s="239"/>
    </row>
    <row r="12" spans="1:9" ht="30.75" thickBot="1" x14ac:dyDescent="0.3">
      <c r="B12" s="19" t="s">
        <v>61</v>
      </c>
      <c r="C12" s="8"/>
      <c r="D12" s="65">
        <f>(C4+D7)*C12</f>
        <v>0</v>
      </c>
      <c r="E12" s="236"/>
      <c r="F12" s="239"/>
    </row>
    <row r="13" spans="1:9" x14ac:dyDescent="0.25">
      <c r="B13" s="62"/>
      <c r="C13" s="63"/>
      <c r="E13" s="236"/>
      <c r="F13" s="239"/>
    </row>
    <row r="14" spans="1:9" ht="15.75" thickBot="1" x14ac:dyDescent="0.3">
      <c r="B14" s="62"/>
      <c r="C14" s="63"/>
      <c r="E14" s="237"/>
      <c r="F14" s="240"/>
    </row>
    <row r="15" spans="1:9" ht="15.75" thickBot="1" x14ac:dyDescent="0.3"/>
    <row r="16" spans="1:9" ht="30" x14ac:dyDescent="0.25">
      <c r="A16" s="225" t="s">
        <v>54</v>
      </c>
      <c r="B16" s="54" t="s">
        <v>55</v>
      </c>
      <c r="C16" s="55">
        <f>(52*C6)*(C4+D7)/12</f>
        <v>28.599999999999998</v>
      </c>
    </row>
    <row r="17" spans="1:6" ht="60.75" customHeight="1" x14ac:dyDescent="0.25">
      <c r="A17" s="226"/>
      <c r="B17" s="5" t="s">
        <v>34</v>
      </c>
      <c r="C17" s="56">
        <f>(C3*52*C4)/12</f>
        <v>520</v>
      </c>
    </row>
    <row r="18" spans="1:6" ht="33" customHeight="1" thickBot="1" x14ac:dyDescent="0.3">
      <c r="A18" s="227"/>
      <c r="B18" s="57" t="s">
        <v>56</v>
      </c>
      <c r="C18" s="58">
        <f>C16+C17</f>
        <v>548.6</v>
      </c>
    </row>
    <row r="21" spans="1:6" x14ac:dyDescent="0.25">
      <c r="B21" s="222" t="s">
        <v>90</v>
      </c>
      <c r="C21" s="222"/>
      <c r="D21" s="222"/>
      <c r="E21" s="222"/>
      <c r="F21" s="222"/>
    </row>
    <row r="22" spans="1:6" x14ac:dyDescent="0.25">
      <c r="B22" s="222"/>
      <c r="C22" s="222"/>
      <c r="D22" s="222"/>
      <c r="E22" s="222"/>
      <c r="F22" s="222"/>
    </row>
  </sheetData>
  <mergeCells count="13">
    <mergeCell ref="B21:F22"/>
    <mergeCell ref="A1:A2"/>
    <mergeCell ref="A16:A18"/>
    <mergeCell ref="H5:I5"/>
    <mergeCell ref="G3:H3"/>
    <mergeCell ref="G4:I4"/>
    <mergeCell ref="B1:F1"/>
    <mergeCell ref="E9:E14"/>
    <mergeCell ref="F9:F14"/>
    <mergeCell ref="E3:E4"/>
    <mergeCell ref="F3:F4"/>
    <mergeCell ref="B2:F2"/>
    <mergeCell ref="A8:B8"/>
  </mergeCells>
  <dataValidations count="9">
    <dataValidation type="whole" operator="greaterThan" allowBlank="1" showInputMessage="1" showErrorMessage="1" prompt="Ne peut être inférieur à 10% selon la Convention Collective" sqref="C7" xr:uid="{00000000-0002-0000-0100-000000000000}">
      <formula1>9</formula1>
    </dataValidation>
    <dataValidation type="whole" allowBlank="1" showInputMessage="1" showErrorMessage="1" promptTitle="ATTENTION" prompt="le nombre d'heures travaillé par semaine ne peut être supérieur à 52h" sqref="C6" xr:uid="{00000000-0002-0000-0100-000001000000}">
      <formula1>1</formula1>
      <formula2>7</formula2>
    </dataValidation>
    <dataValidation type="whole" operator="lessThan" allowBlank="1" showInputMessage="1" showErrorMessage="1" prompt="Maximum 47" sqref="C5" xr:uid="{00000000-0002-0000-0100-000002000000}">
      <formula1>48</formula1>
    </dataValidation>
    <dataValidation type="whole" operator="lessThan" allowBlank="1" showInputMessage="1" showErrorMessage="1" prompt="Maximum 45h/semaine" sqref="C3" xr:uid="{00000000-0002-0000-0100-000003000000}">
      <formula1>46</formula1>
    </dataValidation>
    <dataValidation allowBlank="1" showInputMessage="1" showErrorMessage="1" promptTitle="ATTENTION" prompt="Ne remplir cette case que si la première année d'acquisition est en cours (entre le 1er juin jusqu'au 31 mai)" sqref="F3" xr:uid="{00000000-0002-0000-0100-000004000000}"/>
    <dataValidation type="whole" allowBlank="1" showInputMessage="1" showErrorMessage="1" prompt="Les congés supplémentaires pour enfants à charge n'ouvrent pas droit à indemnité compensatrice de congés payés en fin de contrat." sqref="C8:C9" xr:uid="{00000000-0002-0000-0100-000005000000}">
      <formula1>1</formula1>
      <formula2>9</formula2>
    </dataValidation>
    <dataValidation type="whole" allowBlank="1" showInputMessage="1" showErrorMessage="1" prompt="Nombre de jours acquis pour fractionnement limité à 2 jours" sqref="C10 C13:C14" xr:uid="{00000000-0002-0000-0100-000006000000}">
      <formula1>1</formula1>
      <formula2>2</formula2>
    </dataValidation>
    <dataValidation allowBlank="1" showInputMessage="1" showErrorMessage="1" prompt="Nombre de jours acquis pour fractionnement limité à 2 jours" sqref="C11 C12" xr:uid="{00000000-0002-0000-0100-000007000000}"/>
    <dataValidation allowBlank="1" showInputMessage="1" showErrorMessage="1" promptTitle="ATTENTION " prompt="Si le résultat est négatif, il n'y a rien à régulariser" sqref="F8:F14" xr:uid="{00000000-0002-0000-0100-000008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CP 46sem ou - et régul</vt:lpstr>
      <vt:lpstr>régul CP 52 sem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2022-06-10T07:40:25Z</cp:lastPrinted>
  <dcterms:created xsi:type="dcterms:W3CDTF">2022-02-18T16:34:16Z</dcterms:created>
  <dcterms:modified xsi:type="dcterms:W3CDTF">2022-07-28T15:23:59Z</dcterms:modified>
</cp:coreProperties>
</file>